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mrzo\OneDrive\Робочий стіл\РОВ\ММР ЗО\СЕССИЯ\Рішення\55 сесія\сайт\проекти\"/>
    </mc:Choice>
  </mc:AlternateContent>
  <xr:revisionPtr revIDLastSave="0" documentId="13_ncr:1_{651F541F-591F-4222-A2BE-08F94B62E0D1}" xr6:coauthVersionLast="47" xr6:coauthVersionMax="47" xr10:uidLastSave="{00000000-0000-0000-0000-000000000000}"/>
  <bookViews>
    <workbookView xWindow="-108" yWindow="-108" windowWidth="23256" windowHeight="12456" tabRatio="669" xr2:uid="{00000000-000D-0000-FFFF-FFFF00000000}"/>
  </bookViews>
  <sheets>
    <sheet name="Лист1  (3)" sheetId="7" r:id="rId1"/>
  </sheets>
  <definedNames>
    <definedName name="_Hlk143674693" localSheetId="0">'Лист1  (3)'!$E$59</definedName>
    <definedName name="_xlnm.Print_Titles" localSheetId="0">'Лист1  (3)'!$11:$11</definedName>
    <definedName name="_xlnm.Print_Area" localSheetId="0">'Лист1  (3)'!$A$1:$J$130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2" i="7" l="1"/>
  <c r="H23" i="7"/>
  <c r="H52" i="7"/>
  <c r="H53" i="7"/>
  <c r="H51" i="7"/>
  <c r="H33" i="7"/>
  <c r="H64" i="7"/>
  <c r="H54" i="7"/>
  <c r="H38" i="7"/>
  <c r="H47" i="7"/>
  <c r="I115" i="7"/>
  <c r="H89" i="7"/>
  <c r="H59" i="7"/>
  <c r="H39" i="7"/>
  <c r="H37" i="7"/>
  <c r="H20" i="7"/>
  <c r="H19" i="7"/>
  <c r="H18" i="7"/>
  <c r="H16" i="7"/>
  <c r="H15" i="7"/>
  <c r="H74" i="7"/>
  <c r="H73" i="7"/>
  <c r="H72" i="7"/>
  <c r="I42" i="7"/>
  <c r="J42" i="7"/>
  <c r="G50" i="7"/>
  <c r="H41" i="7" l="1"/>
  <c r="H66" i="7"/>
  <c r="H24" i="7"/>
  <c r="H40" i="7"/>
  <c r="H56" i="7"/>
  <c r="J115" i="7" l="1"/>
  <c r="J114" i="7" s="1"/>
  <c r="H75" i="7"/>
  <c r="H67" i="7" s="1"/>
  <c r="H14" i="7"/>
  <c r="G38" i="7"/>
  <c r="G39" i="7"/>
  <c r="G72" i="7"/>
  <c r="G73" i="7"/>
  <c r="G74" i="7"/>
  <c r="G75" i="7"/>
  <c r="J89" i="7"/>
  <c r="J76" i="7" s="1"/>
  <c r="H34" i="7"/>
  <c r="G90" i="7"/>
  <c r="H55" i="7"/>
  <c r="G24" i="7"/>
  <c r="G87" i="7"/>
  <c r="G89" i="7"/>
  <c r="G66" i="7"/>
  <c r="G49" i="7"/>
  <c r="G18" i="7"/>
  <c r="G91" i="7"/>
  <c r="G92" i="7"/>
  <c r="G93" i="7"/>
  <c r="G94" i="7"/>
  <c r="G95" i="7"/>
  <c r="G96" i="7"/>
  <c r="G97" i="7"/>
  <c r="G98" i="7"/>
  <c r="G99" i="7"/>
  <c r="G100" i="7"/>
  <c r="G101" i="7"/>
  <c r="G102" i="7"/>
  <c r="G103" i="7"/>
  <c r="G104" i="7"/>
  <c r="G105" i="7"/>
  <c r="G106" i="7"/>
  <c r="G107" i="7"/>
  <c r="G108" i="7"/>
  <c r="G86" i="7"/>
  <c r="J14" i="7"/>
  <c r="I14" i="7"/>
  <c r="G40" i="7"/>
  <c r="G88" i="7"/>
  <c r="G56" i="7"/>
  <c r="G32" i="7"/>
  <c r="G33" i="7"/>
  <c r="H25" i="7"/>
  <c r="G25" i="7" s="1"/>
  <c r="G31" i="7"/>
  <c r="G53" i="7"/>
  <c r="I34" i="7"/>
  <c r="J34" i="7"/>
  <c r="G41" i="7"/>
  <c r="G22" i="7"/>
  <c r="G15" i="7"/>
  <c r="G19" i="7"/>
  <c r="G119" i="7"/>
  <c r="G16" i="7"/>
  <c r="G21" i="7"/>
  <c r="I67" i="7"/>
  <c r="J67" i="7"/>
  <c r="G64" i="7"/>
  <c r="J55" i="7"/>
  <c r="G30" i="7"/>
  <c r="G17" i="7"/>
  <c r="G59" i="7"/>
  <c r="I55" i="7"/>
  <c r="G20" i="7"/>
  <c r="G63" i="7"/>
  <c r="G52" i="7"/>
  <c r="G77" i="7"/>
  <c r="H116" i="7"/>
  <c r="G78" i="7"/>
  <c r="G45" i="7"/>
  <c r="G109" i="7"/>
  <c r="I25" i="7"/>
  <c r="J116" i="7"/>
  <c r="G37" i="7"/>
  <c r="G57" i="7"/>
  <c r="G85" i="7"/>
  <c r="J25" i="7"/>
  <c r="G27" i="7"/>
  <c r="G28" i="7"/>
  <c r="G29" i="7"/>
  <c r="G26" i="7"/>
  <c r="G71" i="7"/>
  <c r="G70" i="7"/>
  <c r="G69" i="7"/>
  <c r="G68" i="7"/>
  <c r="G120" i="7"/>
  <c r="G117" i="7"/>
  <c r="G118" i="7"/>
  <c r="G61" i="7"/>
  <c r="I60" i="7"/>
  <c r="J60" i="7"/>
  <c r="G62" i="7"/>
  <c r="G43" i="7"/>
  <c r="G35" i="7"/>
  <c r="G36" i="7"/>
  <c r="G44" i="7"/>
  <c r="G65" i="7"/>
  <c r="G46" i="7"/>
  <c r="G48" i="7"/>
  <c r="G54" i="7"/>
  <c r="G84" i="7"/>
  <c r="I114" i="7"/>
  <c r="H114" i="7"/>
  <c r="G80" i="7"/>
  <c r="G115" i="7"/>
  <c r="G113" i="7"/>
  <c r="G112" i="7"/>
  <c r="G110" i="7"/>
  <c r="G83" i="7"/>
  <c r="G82" i="7"/>
  <c r="G81" i="7"/>
  <c r="G111" i="7"/>
  <c r="G79" i="7"/>
  <c r="I116" i="7"/>
  <c r="I76" i="7"/>
  <c r="G58" i="7"/>
  <c r="G51" i="7"/>
  <c r="H60" i="7"/>
  <c r="H76" i="7"/>
  <c r="G47" i="7" l="1"/>
  <c r="H42" i="7"/>
  <c r="G42" i="7" s="1"/>
  <c r="G34" i="7"/>
  <c r="G67" i="7"/>
  <c r="J121" i="7"/>
  <c r="G55" i="7"/>
  <c r="G116" i="7"/>
  <c r="G60" i="7"/>
  <c r="G114" i="7"/>
  <c r="G76" i="7"/>
  <c r="I121" i="7"/>
  <c r="G14" i="7"/>
  <c r="G23" i="7"/>
  <c r="H121" i="7" l="1"/>
  <c r="G121" i="7" s="1"/>
</calcChain>
</file>

<file path=xl/sharedStrings.xml><?xml version="1.0" encoding="utf-8"?>
<sst xmlns="http://schemas.openxmlformats.org/spreadsheetml/2006/main" count="546" uniqueCount="339">
  <si>
    <t>Додаток 7</t>
  </si>
  <si>
    <t>Загальний фонд</t>
  </si>
  <si>
    <t>Спеціальний фонд</t>
  </si>
  <si>
    <t>Виконавчий комітет Мелітопольської міської ради Запорізької області</t>
  </si>
  <si>
    <t>1090</t>
  </si>
  <si>
    <t>1030</t>
  </si>
  <si>
    <t>0830</t>
  </si>
  <si>
    <t>0490</t>
  </si>
  <si>
    <t>0540</t>
  </si>
  <si>
    <t>Управління соціального захисту населення  Мелітопольської міської ради Запорізької області</t>
  </si>
  <si>
    <t>0620</t>
  </si>
  <si>
    <t>0456</t>
  </si>
  <si>
    <t>0921</t>
  </si>
  <si>
    <t>0731</t>
  </si>
  <si>
    <t>Внески до статутного капіталу суб"єктів господарювання</t>
  </si>
  <si>
    <t>7310</t>
  </si>
  <si>
    <t>0180</t>
  </si>
  <si>
    <t>2010</t>
  </si>
  <si>
    <t>Багатопрофільна стаціонарна медична допомога населенню</t>
  </si>
  <si>
    <t>0200000</t>
  </si>
  <si>
    <t>0800000</t>
  </si>
  <si>
    <t>0217693</t>
  </si>
  <si>
    <t>7693</t>
  </si>
  <si>
    <t>Інші заходи, пов'язані з економічною діяльністю</t>
  </si>
  <si>
    <t>6030</t>
  </si>
  <si>
    <t>Організація благоустрою населених пунктів</t>
  </si>
  <si>
    <t>7461</t>
  </si>
  <si>
    <t>Утримання та розвиток автомобільних доріг та дорожньої інфраструктури за рахунок коштів місцевого бюджету</t>
  </si>
  <si>
    <t>1500000</t>
  </si>
  <si>
    <t>1512010</t>
  </si>
  <si>
    <t>1512111</t>
  </si>
  <si>
    <t>2111</t>
  </si>
  <si>
    <t>Первинна медична допомога населенню, що надається центрами первинної медичної (медико-санітарної) допомоги</t>
  </si>
  <si>
    <t>1517310</t>
  </si>
  <si>
    <t>0443</t>
  </si>
  <si>
    <t>Будівництво об'єктів житлово-комунального господарства</t>
  </si>
  <si>
    <t>8311</t>
  </si>
  <si>
    <t>0511</t>
  </si>
  <si>
    <t>Охорона та раціональне використання природних ресурсів</t>
  </si>
  <si>
    <t>1512030</t>
  </si>
  <si>
    <t>2030</t>
  </si>
  <si>
    <t>0733</t>
  </si>
  <si>
    <t>Лікарсько-акушерська допомога вагітним, породіллям та новонародженим</t>
  </si>
  <si>
    <t>0726</t>
  </si>
  <si>
    <t>РОЗПОДІЛ</t>
  </si>
  <si>
    <t>1</t>
  </si>
  <si>
    <t>УСЬОГО</t>
  </si>
  <si>
    <t>Код Функціональної класифікації видатків та кредитування бюджету</t>
  </si>
  <si>
    <t>Найменування місцевої /регіональної програми</t>
  </si>
  <si>
    <t>Усього</t>
  </si>
  <si>
    <t>усього</t>
  </si>
  <si>
    <t>у тому числі бюджет розвитку</t>
  </si>
  <si>
    <t xml:space="preserve">Міська програма "Благоустрій міста"  </t>
  </si>
  <si>
    <t xml:space="preserve">Міська програма "Капітальні видатки"  </t>
  </si>
  <si>
    <t xml:space="preserve">Міська програма "Капітальні вкладення"    </t>
  </si>
  <si>
    <t xml:space="preserve">Міська програма "Капітальні видатки" </t>
  </si>
  <si>
    <t>1517461</t>
  </si>
  <si>
    <t>1517330</t>
  </si>
  <si>
    <t>1517366</t>
  </si>
  <si>
    <t>1518311</t>
  </si>
  <si>
    <t>7330</t>
  </si>
  <si>
    <t>7366</t>
  </si>
  <si>
    <t>Будівництво інших об'єктів соціальної та виробничої інфраструктури комунальної власності</t>
  </si>
  <si>
    <t>Реалізація проектів в рамках Надзвичайної кредитної програми для відновлення України</t>
  </si>
  <si>
    <t>1516030</t>
  </si>
  <si>
    <t>1517361</t>
  </si>
  <si>
    <t>7361</t>
  </si>
  <si>
    <t>Співфінансування інвестиційних проектів, що реалізуються за рахунок коштів державного фонду регіонального розвитку</t>
  </si>
  <si>
    <t>1518350</t>
  </si>
  <si>
    <t>8350</t>
  </si>
  <si>
    <t>Здійснення природоохоронних заходів на об"єктах комунальної власності за рахунок субвенції з державного бюджету</t>
  </si>
  <si>
    <t>(грн)</t>
  </si>
  <si>
    <t>(код бюджету)</t>
  </si>
  <si>
    <t>Дата і номер документа, яким затверджено місцеву регіональну програму</t>
  </si>
  <si>
    <t>0813241</t>
  </si>
  <si>
    <t>3241</t>
  </si>
  <si>
    <t>Забезпечення діяльності інших закладів у сфері соціального захисту і соціального забезпечення</t>
  </si>
  <si>
    <t>Департамент капітального будівництва та житлово-комунального господарства Мелітопольської міської ради Запорізької області</t>
  </si>
  <si>
    <t>1511021</t>
  </si>
  <si>
    <t>1021</t>
  </si>
  <si>
    <t xml:space="preserve">Надання загальної середньої освіти закладами загальної середньої освіти </t>
  </si>
  <si>
    <t>1517363</t>
  </si>
  <si>
    <t>7363</t>
  </si>
  <si>
    <t>Виконання інвестиційних проектів в рамках здійснення заходів щодо соціально-економічного розвитку окремих територій</t>
  </si>
  <si>
    <t>0218410</t>
  </si>
  <si>
    <t>8410</t>
  </si>
  <si>
    <t xml:space="preserve">Міська програма "Реконструкція, капітальний та поточний ремонт  об"єктів вулично-дорожньої мережі міста"  </t>
  </si>
  <si>
    <t>3719820</t>
  </si>
  <si>
    <t>9820</t>
  </si>
  <si>
    <t>Міська програма "Матеріально-технічне забезпечення Національної гвардії України (військова частина 3033)"</t>
  </si>
  <si>
    <t>Субвенція з місцевого бюджету державному бюджету на перерахування коштів в умовах воєнного стану або для здійснення згідно із законом заходів загальної мобілізації та з метою відсічі збройної агресії Російської Федерації проти України та забезпечення національної безпеки, усунення загрози небезпеки державній незалежності України, її територіальній цілісності</t>
  </si>
  <si>
    <t>Міська програма “Матеріально-технічне забезпечення Мелітопольського районного територіального центра комплектування та соціальної підтримки”</t>
  </si>
  <si>
    <t xml:space="preserve">Міська програма "Капітальні видатки"    </t>
  </si>
  <si>
    <t xml:space="preserve">Міська програма "Обслуговування мереж зовнішнього освітлення вулиць та засобів регулювання дорожнього руху міста"  </t>
  </si>
  <si>
    <t xml:space="preserve">Міська програма "Утримання та благоустрій території комунального підприємства «Мелітопольський міський парк культури і відпочинку ім. Горького» Мелітопольської міської ради Запорізької області" </t>
  </si>
  <si>
    <t>0813090</t>
  </si>
  <si>
    <t>3090</t>
  </si>
  <si>
    <t>0813242</t>
  </si>
  <si>
    <t>3242</t>
  </si>
  <si>
    <t>Інші заходи у сфері соціального захисту і соціального забезпечення</t>
  </si>
  <si>
    <t>0813230</t>
  </si>
  <si>
    <t>3230</t>
  </si>
  <si>
    <t>1070</t>
  </si>
  <si>
    <t>0817693</t>
  </si>
  <si>
    <t>Інші заходи, пов"язані з економічною діяльністю</t>
  </si>
  <si>
    <t>1511010</t>
  </si>
  <si>
    <t>1010</t>
  </si>
  <si>
    <t>0910</t>
  </si>
  <si>
    <t>Надання дошкільної освіти</t>
  </si>
  <si>
    <t xml:space="preserve">Міська програма "Експлуатаційне  утримання вулично-дорожньої мережі та санітарне очищення міста" </t>
  </si>
  <si>
    <t>0813210</t>
  </si>
  <si>
    <t>3210</t>
  </si>
  <si>
    <t>1050</t>
  </si>
  <si>
    <t>Організація та проведення громадських робіт</t>
  </si>
  <si>
    <t>3100000</t>
  </si>
  <si>
    <t>Управління комунальною власністю Мелітопольської міської ради Запорізької області</t>
  </si>
  <si>
    <t>1517670</t>
  </si>
  <si>
    <t>7670</t>
  </si>
  <si>
    <t>Міська програма «Поповнення статутного капіталу комунального підприємства "Мелітополькомунтранс" Мелітопольської міської ради Запорізької області”</t>
  </si>
  <si>
    <t xml:space="preserve">Міська програма «Поповнення статутного капіталу комунального підприємства "Міськсвітло" Мелітопольської міської ради Запорізької області» </t>
  </si>
  <si>
    <t>0900000</t>
  </si>
  <si>
    <t>Служба у справах дітей Мелітопольської міської ради Запорізької області</t>
  </si>
  <si>
    <t>0913112</t>
  </si>
  <si>
    <t>3112</t>
  </si>
  <si>
    <t>1040</t>
  </si>
  <si>
    <t>Заходи державної політики з питань дітей та їх соціального захисту</t>
  </si>
  <si>
    <t>0217680</t>
  </si>
  <si>
    <t>7680</t>
  </si>
  <si>
    <t>Членські внески до асоціацій органів місцевого самоврядування</t>
  </si>
  <si>
    <t>1517325</t>
  </si>
  <si>
    <t>7325</t>
  </si>
  <si>
    <t>Будівництво споруд, установ та закладів фізичної культури і спорту</t>
  </si>
  <si>
    <t>0813124</t>
  </si>
  <si>
    <t>3124</t>
  </si>
  <si>
    <t>Створення та забезпечення діяльності спеціалізованих служб підтримки осіб, які постраждали від домашнього насильства та/або насильства за ознакою статі</t>
  </si>
  <si>
    <t>Міська програма "Залучення працездатних осіб до суспільно корисних робіт в умовах воєнного стану та організація і проведення громадських робіт"</t>
  </si>
  <si>
    <t>3700000</t>
  </si>
  <si>
    <t>Фінансове управління Мелітопольської міської ради Запорізької області</t>
  </si>
  <si>
    <t>3719800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</si>
  <si>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</si>
  <si>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</si>
  <si>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1516020</t>
  </si>
  <si>
    <t>6020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</si>
  <si>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</si>
  <si>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Міська програма «Програма фінансової підтримки КП «Мелітополькомунтранс» ММР ЗО у період дії воєнного стану»</t>
  </si>
  <si>
    <t xml:space="preserve">Міська програма «Поповнення статутного капіталу комунального підприємства "Мелітопольський міський парк культури і відпочинку ім. Горького" Мелітопольської міської ради Запорізької області» </t>
  </si>
  <si>
    <t>Управління культури та молоді Мелітопольської міської ради Запорізької області</t>
  </si>
  <si>
    <t>1000000</t>
  </si>
  <si>
    <t>1014082</t>
  </si>
  <si>
    <t>Міська програма "Розвиток галузі культури м. Мелітополя"</t>
  </si>
  <si>
    <t>4082</t>
  </si>
  <si>
    <t>Інші заходи в галузі культури і мистецтва</t>
  </si>
  <si>
    <t>0218110</t>
  </si>
  <si>
    <t>8110</t>
  </si>
  <si>
    <t>0320</t>
  </si>
  <si>
    <t>Заходи із запобігання та ліквідації надзвичайних ситуацій та наслідків стихійного лиха</t>
  </si>
  <si>
    <t>Управління освіти Мелітопольської міської ради Запорізької області</t>
  </si>
  <si>
    <t>0600000</t>
  </si>
  <si>
    <t>Відділ охорони здоров'я Мелітопольської міської ради Запорізької області</t>
  </si>
  <si>
    <t>0700000</t>
  </si>
  <si>
    <t>Міська програма "Деокупація: здійснення першочергових заходів, спрямованих на відновлення державного суверенітету та життєдіяльності у місті Мелітополі"</t>
  </si>
  <si>
    <t>0712010</t>
  </si>
  <si>
    <t>0712030</t>
  </si>
  <si>
    <t>0160</t>
  </si>
  <si>
    <t>0111</t>
  </si>
  <si>
    <t>Керівництво і управління у відповідній сфері у містах (місті Києві), селищах, селах,  територіальних громадах</t>
  </si>
  <si>
    <t>0810160</t>
  </si>
  <si>
    <t>1014030</t>
  </si>
  <si>
    <t>1014040</t>
  </si>
  <si>
    <t>4030</t>
  </si>
  <si>
    <t>0824</t>
  </si>
  <si>
    <t>4040</t>
  </si>
  <si>
    <t>Забезпечення діяльності бібліотек</t>
  </si>
  <si>
    <t>Забезпечення діяльності музеїв i виставок</t>
  </si>
  <si>
    <t>Міська програма «Виконання КП «Мелітопольський міський парк культури і відпочинку ім. Горького» Мелітопольської міської ради Запорізької області першочергових заходів, спрямованих на відновлення державного суверенітету та життєдіяльності у місті Мелітополі».</t>
  </si>
  <si>
    <t>Міська програма «Виконання КП «Чистота» Мелітопольської міської ради Запорізької області першочергових заходів, спрямованих на відновлення державного суверенітету та життєдіяльності у місті Мелітополі»</t>
  </si>
  <si>
    <t>Міська програма «Виконання КП «Житломасив» Мелітопольської міської ради Запорізької області першочергових заходів, спрямованих на відновлення державного суверенітету та життєдіяльності у місті Мелітополі»</t>
  </si>
  <si>
    <t>Міська програма «Виконання КП «Міськсвітло» Мелітопольської міської ради Запорізької області першочергових заходів, спрямованих на відновлення державного суверенітету та життєдіяльності у місті Мелітополі»</t>
  </si>
  <si>
    <t>3710160</t>
  </si>
  <si>
    <t>Управління фізичної культури та спорту Мелітопольської міської ради Запорізької області</t>
  </si>
  <si>
    <t>1100000</t>
  </si>
  <si>
    <t>1110160</t>
  </si>
  <si>
    <t>Керівництво і управління у відповідній сфері у містах (місті Києві), селищах, селах,  територіальних громада</t>
  </si>
  <si>
    <t>5031</t>
  </si>
  <si>
    <t>0810</t>
  </si>
  <si>
    <t>1115061</t>
  </si>
  <si>
    <t>5061</t>
  </si>
  <si>
    <t>1115063</t>
  </si>
  <si>
    <t>5063</t>
  </si>
  <si>
    <t>Утримання та навчально-тренувальна робота комунальних дитячо-юнацьких спортивних шкіл</t>
  </si>
  <si>
    <t>Забезпечення діяльності місцевих центрів фізичного здоров'я населення "Спорт для всіх" та проведення фізкультурно-масових заходів серед населення регіону</t>
  </si>
  <si>
    <t>Забезпечення діяльності централізованої бухгалтерії</t>
  </si>
  <si>
    <t>5011</t>
  </si>
  <si>
    <t>5012</t>
  </si>
  <si>
    <t>Проведення навчально-тренувальних зборів і змагань з олімпійських видів спорту</t>
  </si>
  <si>
    <t>Проведення навчально-тренувальних зборів і змагань з неолімпійських видів спорту</t>
  </si>
  <si>
    <t>0610160</t>
  </si>
  <si>
    <t>0611010</t>
  </si>
  <si>
    <t>0611021</t>
  </si>
  <si>
    <t>0611141</t>
  </si>
  <si>
    <t>1141</t>
  </si>
  <si>
    <t>0990</t>
  </si>
  <si>
    <t>Забезпечення діяльності інших закладів у сфері освіти</t>
  </si>
  <si>
    <t>0910160</t>
  </si>
  <si>
    <t>111</t>
  </si>
  <si>
    <t>0712152</t>
  </si>
  <si>
    <t>2152</t>
  </si>
  <si>
    <t>0763</t>
  </si>
  <si>
    <t>Інші програми та заходи у сфері охорони здоров'я</t>
  </si>
  <si>
    <t>Міська програма «Виконання комунальним підприємством «Мелітополькомунтранс» Мелітопольської міської ради Запорізької області першочергових заходів, спрямованих на відновлення державного суверенітету та життєдіяльності у місті Мелітополь»</t>
  </si>
  <si>
    <t>0611142</t>
  </si>
  <si>
    <t>Інші програми та заходи у сфері освіти</t>
  </si>
  <si>
    <t>1142</t>
  </si>
  <si>
    <t>Міська програма "Поповнення статутного капіталу комунального підприємства «Житломасив» Мелітопольської міської ради Запорізької області"</t>
  </si>
  <si>
    <t>0813192</t>
  </si>
  <si>
    <t>Надання фінансової підтримки громадським об"єднанням ветеранів і осіб з інвалідністю, діяльність яких має соціальну спрямованість</t>
  </si>
  <si>
    <t>3192</t>
  </si>
  <si>
    <t>Міська програма "Надання фінансової підтримки громадським організаціям, які є переможцями конкурсу проектів"</t>
  </si>
  <si>
    <t>1013133</t>
  </si>
  <si>
    <t>3133</t>
  </si>
  <si>
    <t>1115022</t>
  </si>
  <si>
    <t>5022</t>
  </si>
  <si>
    <t>Проведення навчально-тренувальних зборів і змагань та заходів зі спорту осіб з інвалідністю</t>
  </si>
  <si>
    <t>Видатки, пов'язані з наданням підтримки внутрішньо переміщеним та/або евакуйованим особам у зв'язку із введенням воєнного стану</t>
  </si>
  <si>
    <t>Видатки на поховання учасників бойових дій та осіб з інвалідністю внаслідок війни</t>
  </si>
  <si>
    <t>Міська програма “Сприяння розвитку підприємництва в місті Мелітополі Запорізької області на 2021-2025 роки”</t>
  </si>
  <si>
    <t>0217610</t>
  </si>
  <si>
    <t>7610</t>
  </si>
  <si>
    <t>0411</t>
  </si>
  <si>
    <t>Сприяння розвитку малого та середнього підприємництва</t>
  </si>
  <si>
    <t>0218240</t>
  </si>
  <si>
    <t>8240</t>
  </si>
  <si>
    <t>Заходи та роботи з територіальної оборони</t>
  </si>
  <si>
    <t>0380</t>
  </si>
  <si>
    <t>0217622</t>
  </si>
  <si>
    <t>0213242</t>
  </si>
  <si>
    <t>Реалізація програм і заходів в галузі туризму та курортів</t>
  </si>
  <si>
    <t>7622</t>
  </si>
  <si>
    <t>0470</t>
  </si>
  <si>
    <t>9770</t>
  </si>
  <si>
    <t>0179</t>
  </si>
  <si>
    <t xml:space="preserve">Інші субвенції з місцевого бюджету </t>
  </si>
  <si>
    <t xml:space="preserve">Секретар Мелітопольської міської ради				</t>
  </si>
  <si>
    <t>0856800000</t>
  </si>
  <si>
    <t>Міська цільова програма «Вшанування ветеранів війни, членів сімей загиблих військовослужбовців, волонтерів та інших категорій населення»</t>
  </si>
  <si>
    <t xml:space="preserve">Міська цільова програма "Організація підтримки і реалізації стратегічних ініціатив та підготовки проектів розвитку міста Мелітополя" </t>
  </si>
  <si>
    <t>Міська цільова програма "Забезпечення виконання рішень суду"</t>
  </si>
  <si>
    <t xml:space="preserve">Міська цільова програма "Простір розвитку обдарованності" </t>
  </si>
  <si>
    <t xml:space="preserve">Міська цільова програма "Надання одноразової допомоги дітям-сиротам і дітям, позбавленим батьківського піклування, після досягнення 18-річного віку" </t>
  </si>
  <si>
    <t xml:space="preserve">Міська цільова програма "Проведення урочистих та святкових заходів в галузі освіти" </t>
  </si>
  <si>
    <t>Міська цільова програма "Відпочинок та оздоровлення дітей Мелітопольської міської громади"</t>
  </si>
  <si>
    <t xml:space="preserve">Міська цільова програма "Забезпечення виконання  грошових зобов’язань, які виникли на підставі судових рішень про стягнення коштів місцевого бюджету, боржником за якими є управління соціального захисту населення Мелітопольської міської ради Запорізької області"  </t>
  </si>
  <si>
    <t>Міська цільова програма "Соціальна підтримка громадян м.Мелітополя"</t>
  </si>
  <si>
    <t xml:space="preserve">Міська цільова програма "Допомога переселенцям" </t>
  </si>
  <si>
    <t>Міська цільова програма «Захисники Мелітополя»</t>
  </si>
  <si>
    <t xml:space="preserve">Міська цільова програма "Діти Мелітопольщини"  </t>
  </si>
  <si>
    <t>Міська цільова програма «Особлива підтримка дітей-сиріт та дітей, які залишилися без батьківського піклування під час війни»</t>
  </si>
  <si>
    <t>Міська цільова програма «Національно-патріотичне виховання молоді»</t>
  </si>
  <si>
    <t xml:space="preserve">Міська цільова програма "Реалізація заходів молодіжної політики та підтримка обдарованої молоді"          </t>
  </si>
  <si>
    <t>Міська цільова програма "Реалізація культурно-масових заходів"</t>
  </si>
  <si>
    <t>Міська цільова програма "Розвиток та популяризація 
фізичної культури і спорту"</t>
  </si>
  <si>
    <t>Міська цільова програма "Поповнення статутного капіталу комунального підприємства «Чистота» Мелітопольської міської ради Запорізької області"</t>
  </si>
  <si>
    <t xml:space="preserve">Міська програма «Підтримка, розвиток та співфінансування комунального некомерційного підприємства «Центр надання соціальних послуг та медичної реабілітації» Мелітопольської міської ради Запорізької області» </t>
  </si>
  <si>
    <t>Міська цільова програма "Муніципальний  маркетинг та розвиток туризму"</t>
  </si>
  <si>
    <t>Міська програма «Відновлення і зміцнення психічного здоров`я та життєстійкості населення»</t>
  </si>
  <si>
    <t>Олена МІХАЛЬОВА</t>
  </si>
  <si>
    <t>1516086</t>
  </si>
  <si>
    <t>6086</t>
  </si>
  <si>
    <t>0610</t>
  </si>
  <si>
    <t>Інша діяльність щодо забезпечення житлом громадян</t>
  </si>
  <si>
    <t xml:space="preserve">Про затвердження міської цільової програми «Капітальний ремонт та реконструкція житлових будівель та приміщень для проживання внутрішньо переміщених осіб міста Мелітополя»  </t>
  </si>
  <si>
    <t xml:space="preserve">Виконуючий обов’язки начальника
фінансового управління	, заступник 
начальника фінансового управління </t>
  </si>
  <si>
    <t>Міська програма "Допомога переселенцям"</t>
  </si>
  <si>
    <t>3719770</t>
  </si>
  <si>
    <t>витрат місцевого бюджету на реалізацію місцевих/регіональних програм у 2025 році</t>
  </si>
  <si>
    <t>Міська цільова програма «Здійснення організаційних заходів,пов'язаних з діяльністю виконавчого комітету Мелітопольської міської ради на 2025 рік»</t>
  </si>
  <si>
    <t>Фінансова підтримка медіа (засобів масової інформації)</t>
  </si>
  <si>
    <t xml:space="preserve">Міська цільова програма "Підвищення обороноздатності та підтримки військових формувань які беруть участь у захисті суверенітету держави на 2025 рік" </t>
  </si>
  <si>
    <t xml:space="preserve"> Міська цільова програма "Фінансова підтримка комунального підприємства "Телерадіокомпанія "Мелітополь" Мелітопольської міської ради Запорізької області" </t>
  </si>
  <si>
    <t>Міська  цільова програма «Захист населення і територій від надзвичайних ситуацій техногенного та природного характеру на 2025 рік»</t>
  </si>
  <si>
    <t>Міська програма "Членські внески"</t>
  </si>
  <si>
    <t>Міська програма «Фінансова підтримка комунального некомерційного підприємства «Мелітопольський міський пологовий будинок» Мелітопольської міської ради Запорізької області» на 2025 рік"</t>
  </si>
  <si>
    <t>Міська цільова програма «Фінансова підтримка КНП «Центр первинної медико-санітарної допомоги» Мелітопольської міської ради Запорізької області на 2025 рік»</t>
  </si>
  <si>
    <t>Міська програма «Фінансова підтримка КНП «Центр лікувально-діагностичної та лабораторної медичної допомоги» Мелітопольської міської ради Запорізької області на 2025 рік»</t>
  </si>
  <si>
    <t>Міська програма «Фінансова підтримка КНП «ТМО «Багатопрофільна лікарня інтенсивних методів лікування та швидкої медичної допомоги» Мелітопольської міської ради Запорізької області на 2025 рік»</t>
  </si>
  <si>
    <t>1115041</t>
  </si>
  <si>
    <t>5041</t>
  </si>
  <si>
    <t>Міська цільова програма "Придбання предметів ритуальної належності та відшкодування вартості ритуальних послуг"</t>
  </si>
  <si>
    <t>Міська програма "Фінансова підтримка КНП «ТМО «Багатопрофільна лікарня інтенсивних методів лікування та швидкої медичної допомоги» Мелітопольської міської ради Запорізької області для надання стоматологічної допомоги окремим верствам населення на 2025 рік"</t>
  </si>
  <si>
    <t>Міська цільова програма «Фінансова підтримка комунальної установи «Центр підтримки внутрішньо переміщених осіб, ветеранів війни та членів їх родин» Мелітопольської міської ради Запорізької області»</t>
  </si>
  <si>
    <t xml:space="preserve">Міська цільова програма «Фінансова підтримка комунальної установи «Водно-спортивний комплекс» Мелітопольської міської ради Запорізької області»
</t>
  </si>
  <si>
    <t>26.11.2024 №</t>
  </si>
  <si>
    <t>26.11.2024 № 4/1</t>
  </si>
  <si>
    <t>26.11.2024 № 4/2</t>
  </si>
  <si>
    <t>26.11.2024 № 4/3</t>
  </si>
  <si>
    <t>26.11.2024 № 4/4</t>
  </si>
  <si>
    <t>26.11.2024 № 4/5</t>
  </si>
  <si>
    <t>26.11.2024 № 4/7</t>
  </si>
  <si>
    <t>26.11.2024 № 4/8</t>
  </si>
  <si>
    <t>26.11.2024 № 4/6</t>
  </si>
  <si>
    <t>17.12.2020 №7/1</t>
  </si>
  <si>
    <t>26.11.2024 № 4/12</t>
  </si>
  <si>
    <t>26.11.2024 № 4/11</t>
  </si>
  <si>
    <t>26.11.2024 № 4/10</t>
  </si>
  <si>
    <t>26.11.2024 № 4/13</t>
  </si>
  <si>
    <t>26.11.2024 № 4/15</t>
  </si>
  <si>
    <t>26.11.2024 № 4/14</t>
  </si>
  <si>
    <t>26.11.2024 № 4/16</t>
  </si>
  <si>
    <t>26.11.2024 № 4/17</t>
  </si>
  <si>
    <t>26.11.2024 № 4/18</t>
  </si>
  <si>
    <t>26.11.2024 № 4/21</t>
  </si>
  <si>
    <t>26.11.2024 № 4/22</t>
  </si>
  <si>
    <t>26.11.2024 № 4/23</t>
  </si>
  <si>
    <t>26.11.2024 № 4/24</t>
  </si>
  <si>
    <t>26.11.2024 № 4/25</t>
  </si>
  <si>
    <t>26.11.2024 № 4/26</t>
  </si>
  <si>
    <t>26.11.2024 № 4/27</t>
  </si>
  <si>
    <t>26.11.2024 № 4/28</t>
  </si>
  <si>
    <t>26.11.2024 № 4/29</t>
  </si>
  <si>
    <t>26.11.2024 № 4/30</t>
  </si>
  <si>
    <t>26.11.2024 № 4/31</t>
  </si>
  <si>
    <t>26.11.2024 № 4/32</t>
  </si>
  <si>
    <t>26.11.2024 № 4/33</t>
  </si>
  <si>
    <t>Надання комплексу послуг особам/сім’ям у сфері соціального захисту та соціального забезпечення іншими надавачами соціальних послуг</t>
  </si>
  <si>
    <t>Забезпечення молодіжними центрами соціального становлення та розвитку молоді та інші заходи у сфері молодіжної політики</t>
  </si>
  <si>
    <t>Розвиток та підтримка доступної спортивної інфраструктури</t>
  </si>
  <si>
    <t>3116082</t>
  </si>
  <si>
    <t>6082</t>
  </si>
  <si>
    <t>Придбання житла для окремих категорій населення відповідно до законодавства</t>
  </si>
  <si>
    <t>Міська цільова програма "Придбання в комунальну власність Мелітопольської міської територіальної громади об’єктів нерухомого майна» на 2025-2027 роки"</t>
  </si>
  <si>
    <t>13.02.2025 № 1/2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</si>
  <si>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</si>
  <si>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</si>
  <si>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Найменування головного розпорядника коштів міського бюжету/відповідального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</si>
  <si>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0813193</t>
  </si>
  <si>
    <t>3193</t>
  </si>
  <si>
    <t>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</t>
  </si>
  <si>
    <t>Ірина РУДАКОВА</t>
  </si>
  <si>
    <t>до рішення  ___  сесії Мелітопольської міської ради Запорізької області VIII  скликання   від ____________ № 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</si>
</sst>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&quot;    &quot;"/>
  </numFmts>
  <fonts count="13" x14ac:knownFonts="1">
    <font>
      <sz val="10"/>
      <name val="Arial Cyr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u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1"/>
      <name val="Times New Roman"/>
      <family val="1"/>
      <charset val="204"/>
    </font>
    <font>
      <i/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1" fillId="0" borderId="1" applyNumberFormat="0" applyFill="0" applyAlignment="0" applyProtection="0"/>
    <xf numFmtId="0" fontId="2" fillId="0" borderId="2" applyNumberFormat="0" applyFill="0" applyAlignment="0" applyProtection="0"/>
    <xf numFmtId="0" fontId="3" fillId="0" borderId="3" applyNumberFormat="0" applyFill="0" applyAlignment="0" applyProtection="0"/>
    <xf numFmtId="0" fontId="3" fillId="0" borderId="0" applyNumberFormat="0" applyFill="0" applyBorder="0" applyAlignment="0" applyProtection="0"/>
  </cellStyleXfs>
  <cellXfs count="114">
    <xf numFmtId="0" fontId="0" fillId="0" borderId="0" xfId="0"/>
    <xf numFmtId="49" fontId="4" fillId="0" borderId="0" xfId="0" applyNumberFormat="1" applyFont="1" applyAlignment="1">
      <alignment horizontal="right"/>
    </xf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4" fontId="4" fillId="0" borderId="0" xfId="0" applyNumberFormat="1" applyFont="1" applyAlignment="1">
      <alignment horizontal="center"/>
    </xf>
    <xf numFmtId="0" fontId="5" fillId="0" borderId="0" xfId="0" applyFont="1" applyAlignment="1">
      <alignment wrapText="1"/>
    </xf>
    <xf numFmtId="49" fontId="7" fillId="0" borderId="0" xfId="0" applyNumberFormat="1" applyFont="1" applyAlignment="1">
      <alignment horizontal="center"/>
    </xf>
    <xf numFmtId="49" fontId="6" fillId="0" borderId="0" xfId="0" applyNumberFormat="1" applyFont="1" applyAlignment="1">
      <alignment horizontal="center"/>
    </xf>
    <xf numFmtId="49" fontId="8" fillId="0" borderId="0" xfId="0" applyNumberFormat="1" applyFont="1" applyAlignment="1">
      <alignment horizontal="left"/>
    </xf>
    <xf numFmtId="0" fontId="8" fillId="0" borderId="0" xfId="0" applyFont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right"/>
    </xf>
    <xf numFmtId="0" fontId="9" fillId="0" borderId="4" xfId="0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5" fillId="0" borderId="4" xfId="0" applyFont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right" vertical="center"/>
    </xf>
    <xf numFmtId="49" fontId="6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4" xfId="0" applyFont="1" applyFill="1" applyBorder="1" applyAlignment="1" applyProtection="1">
      <alignment vertical="center" wrapText="1"/>
      <protection locked="0"/>
    </xf>
    <xf numFmtId="0" fontId="10" fillId="2" borderId="4" xfId="0" applyFont="1" applyFill="1" applyBorder="1" applyAlignment="1" applyProtection="1">
      <alignment vertical="center" wrapText="1"/>
      <protection locked="0"/>
    </xf>
    <xf numFmtId="0" fontId="10" fillId="2" borderId="4" xfId="0" applyFont="1" applyFill="1" applyBorder="1" applyAlignment="1" applyProtection="1">
      <alignment horizontal="center" vertical="center" wrapText="1"/>
      <protection locked="0"/>
    </xf>
    <xf numFmtId="4" fontId="6" fillId="2" borderId="4" xfId="0" applyNumberFormat="1" applyFont="1" applyFill="1" applyBorder="1" applyAlignment="1" applyProtection="1">
      <alignment horizontal="center" vertical="center" wrapText="1"/>
      <protection locked="0"/>
    </xf>
    <xf numFmtId="4" fontId="6" fillId="2" borderId="4" xfId="0" applyNumberFormat="1" applyFont="1" applyFill="1" applyBorder="1" applyAlignment="1">
      <alignment horizontal="center" vertical="center" wrapText="1"/>
    </xf>
    <xf numFmtId="4" fontId="4" fillId="2" borderId="0" xfId="0" applyNumberFormat="1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/>
    <xf numFmtId="49" fontId="10" fillId="0" borderId="4" xfId="0" applyNumberFormat="1" applyFont="1" applyBorder="1" applyAlignment="1">
      <alignment horizontal="right" vertical="center"/>
    </xf>
    <xf numFmtId="49" fontId="10" fillId="0" borderId="4" xfId="0" applyNumberFormat="1" applyFont="1" applyBorder="1" applyAlignment="1" applyProtection="1">
      <alignment horizontal="center" vertical="center" wrapText="1"/>
      <protection locked="0"/>
    </xf>
    <xf numFmtId="0" fontId="8" fillId="0" borderId="4" xfId="0" applyFont="1" applyBorder="1" applyAlignment="1">
      <alignment vertical="center" wrapText="1"/>
    </xf>
    <xf numFmtId="0" fontId="10" fillId="0" borderId="4" xfId="0" applyFont="1" applyBorder="1" applyAlignment="1" applyProtection="1">
      <alignment vertical="center" wrapText="1"/>
      <protection locked="0"/>
    </xf>
    <xf numFmtId="14" fontId="10" fillId="0" borderId="4" xfId="0" applyNumberFormat="1" applyFont="1" applyBorder="1" applyAlignment="1" applyProtection="1">
      <alignment horizontal="center" vertical="center" wrapText="1"/>
      <protection locked="0"/>
    </xf>
    <xf numFmtId="4" fontId="8" fillId="0" borderId="4" xfId="0" applyNumberFormat="1" applyFont="1" applyBorder="1" applyAlignment="1" applyProtection="1">
      <alignment horizontal="center" vertical="center" wrapText="1"/>
      <protection locked="0"/>
    </xf>
    <xf numFmtId="4" fontId="8" fillId="0" borderId="4" xfId="0" applyNumberFormat="1" applyFont="1" applyBorder="1" applyAlignment="1">
      <alignment horizontal="center" vertical="center" wrapText="1"/>
    </xf>
    <xf numFmtId="0" fontId="8" fillId="0" borderId="4" xfId="0" applyFont="1" applyBorder="1" applyAlignment="1" applyProtection="1">
      <alignment vertical="center" wrapText="1"/>
      <protection locked="0"/>
    </xf>
    <xf numFmtId="0" fontId="10" fillId="0" borderId="4" xfId="0" applyFont="1" applyBorder="1" applyAlignment="1" applyProtection="1">
      <alignment horizontal="center" vertical="center" wrapText="1"/>
      <protection locked="0"/>
    </xf>
    <xf numFmtId="4" fontId="10" fillId="0" borderId="4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right" vertical="center"/>
    </xf>
    <xf numFmtId="49" fontId="8" fillId="0" borderId="4" xfId="0" applyNumberFormat="1" applyFont="1" applyBorder="1" applyAlignment="1" applyProtection="1">
      <alignment horizontal="center" vertical="center" wrapText="1"/>
      <protection locked="0"/>
    </xf>
    <xf numFmtId="0" fontId="6" fillId="0" borderId="4" xfId="0" applyFont="1" applyBorder="1" applyAlignment="1" applyProtection="1">
      <alignment vertical="center" wrapText="1"/>
      <protection locked="0"/>
    </xf>
    <xf numFmtId="4" fontId="6" fillId="0" borderId="4" xfId="0" applyNumberFormat="1" applyFont="1" applyBorder="1" applyAlignment="1" applyProtection="1">
      <alignment horizontal="center" vertical="center" wrapText="1"/>
      <protection locked="0"/>
    </xf>
    <xf numFmtId="4" fontId="6" fillId="0" borderId="4" xfId="0" applyNumberFormat="1" applyFont="1" applyBorder="1" applyAlignment="1">
      <alignment horizontal="center" vertical="center" wrapText="1"/>
    </xf>
    <xf numFmtId="49" fontId="10" fillId="0" borderId="4" xfId="0" applyNumberFormat="1" applyFont="1" applyBorder="1" applyAlignment="1">
      <alignment horizontal="center" vertical="center"/>
    </xf>
    <xf numFmtId="0" fontId="10" fillId="0" borderId="4" xfId="0" applyFont="1" applyBorder="1" applyAlignment="1" applyProtection="1">
      <alignment horizontal="left" vertical="center" wrapText="1"/>
      <protection locked="0"/>
    </xf>
    <xf numFmtId="0" fontId="8" fillId="0" borderId="4" xfId="0" applyFont="1" applyBorder="1" applyAlignment="1">
      <alignment horizontal="left" vertical="center" wrapText="1"/>
    </xf>
    <xf numFmtId="0" fontId="8" fillId="0" borderId="4" xfId="0" applyFont="1" applyBorder="1" applyAlignment="1" applyProtection="1">
      <alignment horizontal="left" vertical="center" wrapText="1"/>
      <protection locked="0"/>
    </xf>
    <xf numFmtId="0" fontId="10" fillId="2" borderId="4" xfId="0" applyFont="1" applyFill="1" applyBorder="1" applyAlignment="1" applyProtection="1">
      <alignment horizontal="left" vertical="center" wrapText="1"/>
      <protection locked="0"/>
    </xf>
    <xf numFmtId="4" fontId="8" fillId="2" borderId="4" xfId="0" applyNumberFormat="1" applyFont="1" applyFill="1" applyBorder="1" applyAlignment="1" applyProtection="1">
      <alignment horizontal="center" vertical="center" wrapText="1"/>
      <protection locked="0"/>
    </xf>
    <xf numFmtId="4" fontId="8" fillId="2" borderId="4" xfId="0" applyNumberFormat="1" applyFont="1" applyFill="1" applyBorder="1" applyAlignment="1">
      <alignment horizontal="center" vertical="center" wrapText="1"/>
    </xf>
    <xf numFmtId="49" fontId="10" fillId="2" borderId="4" xfId="0" applyNumberFormat="1" applyFont="1" applyFill="1" applyBorder="1" applyAlignment="1">
      <alignment horizontal="right" vertical="center"/>
    </xf>
    <xf numFmtId="49" fontId="10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8" fillId="2" borderId="4" xfId="0" applyFont="1" applyFill="1" applyBorder="1" applyAlignment="1" applyProtection="1">
      <alignment horizontal="left" vertical="center" wrapText="1"/>
      <protection locked="0"/>
    </xf>
    <xf numFmtId="49" fontId="6" fillId="0" borderId="4" xfId="0" applyNumberFormat="1" applyFont="1" applyBorder="1" applyAlignment="1" applyProtection="1">
      <alignment horizontal="center" vertical="center" wrapText="1"/>
      <protection locked="0"/>
    </xf>
    <xf numFmtId="0" fontId="11" fillId="0" borderId="4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left" vertical="center" wrapText="1"/>
    </xf>
    <xf numFmtId="0" fontId="8" fillId="2" borderId="4" xfId="0" applyFont="1" applyFill="1" applyBorder="1" applyAlignment="1">
      <alignment vertical="center" wrapText="1"/>
    </xf>
    <xf numFmtId="0" fontId="10" fillId="2" borderId="4" xfId="0" applyFont="1" applyFill="1" applyBorder="1" applyAlignment="1">
      <alignment vertical="center" wrapText="1"/>
    </xf>
    <xf numFmtId="14" fontId="10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4" xfId="0" applyFont="1" applyBorder="1" applyAlignment="1">
      <alignment vertical="center" wrapText="1"/>
    </xf>
    <xf numFmtId="4" fontId="8" fillId="0" borderId="4" xfId="0" applyNumberFormat="1" applyFont="1" applyBorder="1" applyAlignment="1">
      <alignment horizontal="center" vertical="center"/>
    </xf>
    <xf numFmtId="4" fontId="10" fillId="0" borderId="4" xfId="0" applyNumberFormat="1" applyFont="1" applyBorder="1" applyAlignment="1">
      <alignment horizontal="center" vertical="center"/>
    </xf>
    <xf numFmtId="49" fontId="8" fillId="0" borderId="4" xfId="0" applyNumberFormat="1" applyFont="1" applyBorder="1" applyAlignment="1" applyProtection="1">
      <alignment horizontal="left" vertical="center" wrapText="1"/>
      <protection locked="0"/>
    </xf>
    <xf numFmtId="4" fontId="6" fillId="0" borderId="4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vertical="center" wrapText="1"/>
    </xf>
    <xf numFmtId="164" fontId="10" fillId="0" borderId="4" xfId="0" applyNumberFormat="1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49" fontId="8" fillId="0" borderId="4" xfId="0" applyNumberFormat="1" applyFont="1" applyBorder="1" applyAlignment="1">
      <alignment horizontal="center" vertical="center"/>
    </xf>
    <xf numFmtId="164" fontId="8" fillId="0" borderId="4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8" fillId="0" borderId="0" xfId="0" applyFont="1" applyAlignment="1">
      <alignment vertical="center" wrapText="1"/>
    </xf>
    <xf numFmtId="49" fontId="6" fillId="2" borderId="4" xfId="0" applyNumberFormat="1" applyFont="1" applyFill="1" applyBorder="1" applyAlignment="1" applyProtection="1">
      <alignment horizontal="center" vertical="center"/>
      <protection locked="0"/>
    </xf>
    <xf numFmtId="49" fontId="10" fillId="0" borderId="4" xfId="0" applyNumberFormat="1" applyFont="1" applyBorder="1" applyAlignment="1" applyProtection="1">
      <alignment horizontal="center" vertical="center"/>
      <protection locked="0"/>
    </xf>
    <xf numFmtId="14" fontId="10" fillId="0" borderId="4" xfId="0" applyNumberFormat="1" applyFont="1" applyBorder="1" applyAlignment="1" applyProtection="1">
      <alignment horizontal="left" vertical="center" wrapText="1"/>
      <protection locked="0"/>
    </xf>
    <xf numFmtId="0" fontId="10" fillId="0" borderId="5" xfId="0" applyFont="1" applyBorder="1" applyAlignment="1">
      <alignment horizontal="left" vertical="center" wrapText="1"/>
    </xf>
    <xf numFmtId="49" fontId="8" fillId="0" borderId="4" xfId="0" applyNumberFormat="1" applyFont="1" applyBorder="1" applyAlignment="1">
      <alignment horizontal="right" vertical="center"/>
    </xf>
    <xf numFmtId="49" fontId="8" fillId="0" borderId="4" xfId="0" applyNumberFormat="1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>
      <alignment vertical="center" wrapText="1"/>
    </xf>
    <xf numFmtId="49" fontId="6" fillId="0" borderId="4" xfId="0" applyNumberFormat="1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left" vertical="center" wrapText="1"/>
    </xf>
    <xf numFmtId="0" fontId="6" fillId="0" borderId="4" xfId="0" applyFont="1" applyBorder="1" applyAlignment="1" applyProtection="1">
      <alignment horizontal="center" vertical="center"/>
      <protection locked="0"/>
    </xf>
    <xf numFmtId="0" fontId="8" fillId="0" borderId="4" xfId="0" applyFont="1" applyBorder="1" applyAlignment="1">
      <alignment vertical="center"/>
    </xf>
    <xf numFmtId="0" fontId="8" fillId="0" borderId="4" xfId="0" applyFont="1" applyBorder="1" applyAlignment="1">
      <alignment horizontal="center" vertical="center"/>
    </xf>
    <xf numFmtId="0" fontId="12" fillId="0" borderId="0" xfId="0" applyFont="1"/>
    <xf numFmtId="4" fontId="8" fillId="0" borderId="0" xfId="0" applyNumberFormat="1" applyFont="1" applyAlignment="1">
      <alignment horizontal="center"/>
    </xf>
    <xf numFmtId="4" fontId="4" fillId="0" borderId="0" xfId="0" applyNumberFormat="1" applyFont="1"/>
    <xf numFmtId="1" fontId="4" fillId="0" borderId="0" xfId="0" applyNumberFormat="1" applyFont="1"/>
    <xf numFmtId="49" fontId="8" fillId="0" borderId="0" xfId="0" applyNumberFormat="1" applyFont="1" applyAlignment="1">
      <alignment horizontal="right"/>
    </xf>
    <xf numFmtId="4" fontId="8" fillId="0" borderId="0" xfId="0" applyNumberFormat="1" applyFont="1"/>
    <xf numFmtId="1" fontId="8" fillId="0" borderId="0" xfId="0" applyNumberFormat="1" applyFont="1"/>
    <xf numFmtId="0" fontId="5" fillId="0" borderId="0" xfId="0" applyFont="1" applyAlignment="1">
      <alignment horizontal="left" wrapText="1"/>
    </xf>
    <xf numFmtId="0" fontId="5" fillId="0" borderId="4" xfId="0" applyFont="1" applyBorder="1" applyAlignment="1">
      <alignment horizontal="center" vertical="center" wrapText="1"/>
    </xf>
    <xf numFmtId="49" fontId="6" fillId="0" borderId="0" xfId="0" applyNumberFormat="1" applyFont="1" applyAlignment="1">
      <alignment horizontal="center"/>
    </xf>
    <xf numFmtId="49" fontId="5" fillId="0" borderId="4" xfId="0" applyNumberFormat="1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4" fontId="4" fillId="0" borderId="7" xfId="0" applyNumberFormat="1" applyFont="1" applyBorder="1" applyAlignment="1">
      <alignment horizontal="center" vertical="center"/>
    </xf>
    <xf numFmtId="0" fontId="10" fillId="0" borderId="5" xfId="0" applyFont="1" applyBorder="1" applyAlignment="1" applyProtection="1">
      <alignment horizontal="left" vertical="center" wrapText="1"/>
      <protection locked="0"/>
    </xf>
    <xf numFmtId="0" fontId="10" fillId="0" borderId="6" xfId="0" applyFont="1" applyBorder="1" applyAlignment="1" applyProtection="1">
      <alignment horizontal="left" vertical="center" wrapText="1"/>
      <protection locked="0"/>
    </xf>
    <xf numFmtId="14" fontId="10" fillId="0" borderId="5" xfId="0" applyNumberFormat="1" applyFont="1" applyBorder="1" applyAlignment="1" applyProtection="1">
      <alignment horizontal="center" vertical="center" wrapText="1"/>
      <protection locked="0"/>
    </xf>
    <xf numFmtId="14" fontId="10" fillId="0" borderId="8" xfId="0" applyNumberFormat="1" applyFont="1" applyBorder="1" applyAlignment="1" applyProtection="1">
      <alignment horizontal="center" vertical="center" wrapText="1"/>
      <protection locked="0"/>
    </xf>
    <xf numFmtId="14" fontId="10" fillId="0" borderId="6" xfId="0" applyNumberFormat="1" applyFont="1" applyBorder="1" applyAlignment="1" applyProtection="1">
      <alignment horizontal="center" vertical="center" wrapText="1"/>
      <protection locked="0"/>
    </xf>
    <xf numFmtId="14" fontId="10" fillId="0" borderId="4" xfId="0" applyNumberFormat="1" applyFont="1" applyBorder="1" applyAlignment="1" applyProtection="1">
      <alignment horizontal="left" vertical="center" wrapText="1"/>
      <protection locked="0"/>
    </xf>
    <xf numFmtId="0" fontId="10" fillId="0" borderId="5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 applyProtection="1">
      <alignment horizontal="center" vertical="center" wrapText="1"/>
      <protection locked="0"/>
    </xf>
    <xf numFmtId="0" fontId="10" fillId="0" borderId="6" xfId="0" applyFont="1" applyBorder="1" applyAlignment="1" applyProtection="1">
      <alignment horizontal="center" vertical="center" wrapText="1"/>
      <protection locked="0"/>
    </xf>
    <xf numFmtId="0" fontId="8" fillId="0" borderId="0" xfId="0" applyFont="1" applyAlignment="1">
      <alignment horizontal="left" wrapText="1"/>
    </xf>
    <xf numFmtId="0" fontId="10" fillId="0" borderId="4" xfId="0" applyFont="1" applyBorder="1" applyAlignment="1" applyProtection="1">
      <alignment horizontal="center" vertical="center" wrapText="1"/>
      <protection locked="0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</cellXfs>
  <cellStyles count="5">
    <cellStyle name="Заголовок 1" xfId="1" builtinId="16" customBuiltin="1"/>
    <cellStyle name="Заголовок 2" xfId="2" builtinId="17" customBuiltin="1"/>
    <cellStyle name="Заголовок 3" xfId="3" builtinId="18" customBuiltin="1"/>
    <cellStyle name="Заголовок 4" xfId="4" builtinId="19" customBuiltin="1"/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36"/>
  <sheetViews>
    <sheetView tabSelected="1" topLeftCell="E1" zoomScale="90" zoomScaleNormal="90" zoomScaleSheetLayoutView="25" workbookViewId="0">
      <selection activeCell="H2" sqref="H2:J2"/>
    </sheetView>
  </sheetViews>
  <sheetFormatPr defaultColWidth="9.109375" defaultRowHeight="13.2" x14ac:dyDescent="0.25"/>
  <cols>
    <col min="1" max="1" width="15.33203125" style="1" customWidth="1"/>
    <col min="2" max="2" width="15.44140625" style="2" customWidth="1"/>
    <col min="3" max="3" width="15.6640625" style="2" customWidth="1"/>
    <col min="4" max="4" width="53.33203125" style="2" customWidth="1"/>
    <col min="5" max="5" width="74.44140625" style="2" customWidth="1"/>
    <col min="6" max="6" width="24.6640625" style="3" customWidth="1"/>
    <col min="7" max="7" width="19.5546875" style="3" customWidth="1"/>
    <col min="8" max="8" width="26.44140625" style="2" customWidth="1"/>
    <col min="9" max="9" width="20.109375" style="2" customWidth="1"/>
    <col min="10" max="10" width="20.88671875" style="2" customWidth="1"/>
    <col min="11" max="11" width="17.5546875" style="5" customWidth="1"/>
    <col min="12" max="14" width="9.109375" style="3"/>
    <col min="15" max="16384" width="9.109375" style="2"/>
  </cols>
  <sheetData>
    <row r="1" spans="1:14" ht="15.6" x14ac:dyDescent="0.3">
      <c r="H1" s="4" t="s">
        <v>0</v>
      </c>
      <c r="I1" s="4"/>
      <c r="J1" s="4"/>
    </row>
    <row r="2" spans="1:14" ht="34.200000000000003" customHeight="1" x14ac:dyDescent="0.3">
      <c r="H2" s="91" t="s">
        <v>338</v>
      </c>
      <c r="I2" s="91"/>
      <c r="J2" s="91"/>
    </row>
    <row r="3" spans="1:14" ht="15.6" x14ac:dyDescent="0.3">
      <c r="H3" s="4"/>
      <c r="I3" s="4"/>
      <c r="J3" s="4"/>
    </row>
    <row r="4" spans="1:14" ht="15.75" customHeight="1" x14ac:dyDescent="0.3">
      <c r="H4" s="6"/>
      <c r="I4" s="6"/>
      <c r="J4" s="6"/>
    </row>
    <row r="5" spans="1:14" ht="15.6" x14ac:dyDescent="0.3">
      <c r="H5" s="6"/>
      <c r="I5" s="6"/>
      <c r="J5" s="6"/>
    </row>
    <row r="6" spans="1:14" ht="17.399999999999999" x14ac:dyDescent="0.3">
      <c r="A6" s="93" t="s">
        <v>44</v>
      </c>
      <c r="B6" s="93"/>
      <c r="C6" s="93"/>
      <c r="D6" s="93"/>
      <c r="E6" s="93"/>
      <c r="F6" s="93"/>
      <c r="G6" s="93"/>
      <c r="H6" s="93"/>
      <c r="I6" s="93"/>
      <c r="J6" s="93"/>
    </row>
    <row r="7" spans="1:14" ht="17.399999999999999" x14ac:dyDescent="0.3">
      <c r="A7" s="93" t="s">
        <v>274</v>
      </c>
      <c r="B7" s="93"/>
      <c r="C7" s="93"/>
      <c r="D7" s="93"/>
      <c r="E7" s="93"/>
      <c r="F7" s="93"/>
      <c r="G7" s="93"/>
      <c r="H7" s="93"/>
      <c r="I7" s="93"/>
      <c r="J7" s="93"/>
    </row>
    <row r="8" spans="1:14" ht="17.399999999999999" x14ac:dyDescent="0.3">
      <c r="A8" s="7" t="s">
        <v>243</v>
      </c>
      <c r="B8" s="8"/>
      <c r="C8" s="8"/>
      <c r="D8" s="8"/>
      <c r="E8" s="8"/>
      <c r="F8" s="8"/>
      <c r="G8" s="8"/>
      <c r="H8" s="8"/>
      <c r="I8" s="8"/>
      <c r="J8" s="8"/>
    </row>
    <row r="9" spans="1:14" ht="18" x14ac:dyDescent="0.35">
      <c r="A9" s="9" t="s">
        <v>72</v>
      </c>
      <c r="B9" s="8"/>
      <c r="C9" s="8"/>
      <c r="D9" s="8"/>
      <c r="E9" s="8"/>
      <c r="F9" s="8"/>
      <c r="G9" s="8"/>
      <c r="H9" s="8"/>
      <c r="I9" s="8"/>
      <c r="J9" s="8"/>
    </row>
    <row r="10" spans="1:14" ht="18" x14ac:dyDescent="0.35">
      <c r="B10" s="10"/>
      <c r="C10" s="10"/>
      <c r="D10" s="10"/>
      <c r="E10" s="10"/>
      <c r="F10" s="11"/>
      <c r="G10" s="11"/>
      <c r="H10" s="10"/>
      <c r="I10" s="10"/>
      <c r="J10" s="12" t="s">
        <v>71</v>
      </c>
    </row>
    <row r="11" spans="1:14" ht="111" customHeight="1" x14ac:dyDescent="0.25">
      <c r="A11" s="94" t="s">
        <v>331</v>
      </c>
      <c r="B11" s="95" t="s">
        <v>332</v>
      </c>
      <c r="C11" s="92" t="s">
        <v>47</v>
      </c>
      <c r="D11" s="92" t="s">
        <v>333</v>
      </c>
      <c r="E11" s="92" t="s">
        <v>48</v>
      </c>
      <c r="F11" s="92" t="s">
        <v>73</v>
      </c>
      <c r="G11" s="92" t="s">
        <v>49</v>
      </c>
      <c r="H11" s="92" t="s">
        <v>1</v>
      </c>
      <c r="I11" s="92" t="s">
        <v>2</v>
      </c>
      <c r="J11" s="92"/>
    </row>
    <row r="12" spans="1:14" ht="27.6" x14ac:dyDescent="0.25">
      <c r="A12" s="94"/>
      <c r="B12" s="95"/>
      <c r="C12" s="92"/>
      <c r="D12" s="92"/>
      <c r="E12" s="92"/>
      <c r="F12" s="92"/>
      <c r="G12" s="92"/>
      <c r="H12" s="92"/>
      <c r="I12" s="13" t="s">
        <v>50</v>
      </c>
      <c r="J12" s="13" t="s">
        <v>51</v>
      </c>
    </row>
    <row r="13" spans="1:14" ht="18.75" customHeight="1" x14ac:dyDescent="0.3">
      <c r="A13" s="14" t="s">
        <v>45</v>
      </c>
      <c r="B13" s="15">
        <v>2</v>
      </c>
      <c r="C13" s="16">
        <v>3</v>
      </c>
      <c r="D13" s="16">
        <v>4</v>
      </c>
      <c r="E13" s="16">
        <v>5</v>
      </c>
      <c r="F13" s="16">
        <v>6</v>
      </c>
      <c r="G13" s="16">
        <v>7</v>
      </c>
      <c r="H13" s="16">
        <v>8</v>
      </c>
      <c r="I13" s="13">
        <v>9</v>
      </c>
      <c r="J13" s="13">
        <v>10</v>
      </c>
    </row>
    <row r="14" spans="1:14" s="26" customFormat="1" ht="44.4" customHeight="1" x14ac:dyDescent="0.25">
      <c r="A14" s="17" t="s">
        <v>19</v>
      </c>
      <c r="B14" s="18"/>
      <c r="C14" s="18"/>
      <c r="D14" s="19" t="s">
        <v>3</v>
      </c>
      <c r="E14" s="20"/>
      <c r="F14" s="21"/>
      <c r="G14" s="22">
        <f>H14+I14</f>
        <v>14048100</v>
      </c>
      <c r="H14" s="23">
        <f>SUM(H15:H24)</f>
        <v>14048100</v>
      </c>
      <c r="I14" s="23">
        <f>SUM(I16:I24)</f>
        <v>0</v>
      </c>
      <c r="J14" s="23">
        <f>SUM(J16:J24)</f>
        <v>0</v>
      </c>
      <c r="K14" s="24"/>
      <c r="L14" s="25"/>
      <c r="M14" s="25"/>
      <c r="N14" s="25"/>
    </row>
    <row r="15" spans="1:14" ht="54" x14ac:dyDescent="0.25">
      <c r="A15" s="27" t="s">
        <v>235</v>
      </c>
      <c r="B15" s="28" t="s">
        <v>98</v>
      </c>
      <c r="C15" s="28" t="s">
        <v>4</v>
      </c>
      <c r="D15" s="29" t="s">
        <v>99</v>
      </c>
      <c r="E15" s="30" t="s">
        <v>244</v>
      </c>
      <c r="F15" s="31" t="s">
        <v>295</v>
      </c>
      <c r="G15" s="32">
        <f>H15+I15</f>
        <v>154000</v>
      </c>
      <c r="H15" s="33">
        <f>400000-246000</f>
        <v>154000</v>
      </c>
      <c r="I15" s="33"/>
      <c r="J15" s="33"/>
    </row>
    <row r="16" spans="1:14" ht="36" hidden="1" x14ac:dyDescent="0.25">
      <c r="A16" s="27" t="s">
        <v>226</v>
      </c>
      <c r="B16" s="28" t="s">
        <v>227</v>
      </c>
      <c r="C16" s="28" t="s">
        <v>228</v>
      </c>
      <c r="D16" s="34" t="s">
        <v>229</v>
      </c>
      <c r="E16" s="30" t="s">
        <v>225</v>
      </c>
      <c r="F16" s="35" t="s">
        <v>300</v>
      </c>
      <c r="G16" s="32">
        <f t="shared" ref="G16:G24" si="0">H16+I16</f>
        <v>0</v>
      </c>
      <c r="H16" s="33">
        <f>45000-45000</f>
        <v>0</v>
      </c>
      <c r="I16" s="33"/>
      <c r="J16" s="33"/>
    </row>
    <row r="17" spans="1:10" ht="21" hidden="1" customHeight="1" x14ac:dyDescent="0.25">
      <c r="A17" s="27" t="s">
        <v>234</v>
      </c>
      <c r="B17" s="28" t="s">
        <v>237</v>
      </c>
      <c r="C17" s="28" t="s">
        <v>238</v>
      </c>
      <c r="D17" s="29" t="s">
        <v>236</v>
      </c>
      <c r="E17" s="30" t="s">
        <v>263</v>
      </c>
      <c r="F17" s="31" t="s">
        <v>291</v>
      </c>
      <c r="G17" s="32">
        <f>H17+I17</f>
        <v>0</v>
      </c>
      <c r="H17" s="33"/>
      <c r="I17" s="36"/>
      <c r="J17" s="36"/>
    </row>
    <row r="18" spans="1:10" ht="44.4" customHeight="1" x14ac:dyDescent="0.25">
      <c r="A18" s="27" t="s">
        <v>126</v>
      </c>
      <c r="B18" s="28" t="s">
        <v>127</v>
      </c>
      <c r="C18" s="28" t="s">
        <v>7</v>
      </c>
      <c r="D18" s="29" t="s">
        <v>128</v>
      </c>
      <c r="E18" s="30" t="s">
        <v>280</v>
      </c>
      <c r="F18" s="31" t="s">
        <v>294</v>
      </c>
      <c r="G18" s="32">
        <f t="shared" si="0"/>
        <v>264000</v>
      </c>
      <c r="H18" s="33">
        <f>400000-136000</f>
        <v>264000</v>
      </c>
      <c r="I18" s="33"/>
      <c r="J18" s="33"/>
    </row>
    <row r="19" spans="1:10" ht="66" customHeight="1" x14ac:dyDescent="0.25">
      <c r="A19" s="27" t="s">
        <v>21</v>
      </c>
      <c r="B19" s="28" t="s">
        <v>22</v>
      </c>
      <c r="C19" s="28" t="s">
        <v>7</v>
      </c>
      <c r="D19" s="29" t="s">
        <v>23</v>
      </c>
      <c r="E19" s="30" t="s">
        <v>245</v>
      </c>
      <c r="F19" s="31" t="s">
        <v>297</v>
      </c>
      <c r="G19" s="32">
        <f t="shared" si="0"/>
        <v>6724620</v>
      </c>
      <c r="H19" s="33">
        <f>7724620-1000000</f>
        <v>6724620</v>
      </c>
      <c r="I19" s="36"/>
      <c r="J19" s="36"/>
    </row>
    <row r="20" spans="1:10" ht="54" x14ac:dyDescent="0.25">
      <c r="A20" s="27" t="s">
        <v>21</v>
      </c>
      <c r="B20" s="28" t="s">
        <v>22</v>
      </c>
      <c r="C20" s="28" t="s">
        <v>7</v>
      </c>
      <c r="D20" s="29" t="s">
        <v>23</v>
      </c>
      <c r="E20" s="30" t="s">
        <v>275</v>
      </c>
      <c r="F20" s="31" t="s">
        <v>296</v>
      </c>
      <c r="G20" s="32">
        <f>H20+I20</f>
        <v>200000</v>
      </c>
      <c r="H20" s="33">
        <f>500000-300000</f>
        <v>200000</v>
      </c>
      <c r="I20" s="33"/>
      <c r="J20" s="33"/>
    </row>
    <row r="21" spans="1:10" ht="36" x14ac:dyDescent="0.25">
      <c r="A21" s="27" t="s">
        <v>21</v>
      </c>
      <c r="B21" s="28" t="s">
        <v>22</v>
      </c>
      <c r="C21" s="28" t="s">
        <v>7</v>
      </c>
      <c r="D21" s="29" t="s">
        <v>23</v>
      </c>
      <c r="E21" s="30" t="s">
        <v>246</v>
      </c>
      <c r="F21" s="31" t="s">
        <v>293</v>
      </c>
      <c r="G21" s="32">
        <f t="shared" si="0"/>
        <v>10000</v>
      </c>
      <c r="H21" s="33">
        <v>10000</v>
      </c>
      <c r="I21" s="33"/>
      <c r="J21" s="33"/>
    </row>
    <row r="22" spans="1:10" ht="0.75" customHeight="1" x14ac:dyDescent="0.25">
      <c r="A22" s="27" t="s">
        <v>152</v>
      </c>
      <c r="B22" s="28" t="s">
        <v>153</v>
      </c>
      <c r="C22" s="28" t="s">
        <v>154</v>
      </c>
      <c r="D22" s="29" t="s">
        <v>155</v>
      </c>
      <c r="E22" s="30" t="s">
        <v>279</v>
      </c>
      <c r="F22" s="31" t="s">
        <v>299</v>
      </c>
      <c r="G22" s="32">
        <f t="shared" si="0"/>
        <v>0</v>
      </c>
      <c r="H22" s="33">
        <f>2000000-2000000</f>
        <v>0</v>
      </c>
      <c r="I22" s="33"/>
      <c r="J22" s="33"/>
    </row>
    <row r="23" spans="1:10" ht="69" customHeight="1" x14ac:dyDescent="0.25">
      <c r="A23" s="27" t="s">
        <v>230</v>
      </c>
      <c r="B23" s="28" t="s">
        <v>231</v>
      </c>
      <c r="C23" s="28" t="s">
        <v>233</v>
      </c>
      <c r="D23" s="29" t="s">
        <v>232</v>
      </c>
      <c r="E23" s="30" t="s">
        <v>277</v>
      </c>
      <c r="F23" s="31" t="s">
        <v>292</v>
      </c>
      <c r="G23" s="32">
        <f>H23+I23</f>
        <v>295480</v>
      </c>
      <c r="H23" s="33">
        <f>50236480-46441000-500000-2000000-1000000</f>
        <v>295480</v>
      </c>
      <c r="I23" s="33"/>
      <c r="J23" s="33"/>
    </row>
    <row r="24" spans="1:10" ht="54" x14ac:dyDescent="0.25">
      <c r="A24" s="27" t="s">
        <v>84</v>
      </c>
      <c r="B24" s="28" t="s">
        <v>85</v>
      </c>
      <c r="C24" s="28" t="s">
        <v>6</v>
      </c>
      <c r="D24" s="34" t="s">
        <v>276</v>
      </c>
      <c r="E24" s="30" t="s">
        <v>278</v>
      </c>
      <c r="F24" s="31" t="s">
        <v>298</v>
      </c>
      <c r="G24" s="32">
        <f t="shared" si="0"/>
        <v>6400000</v>
      </c>
      <c r="H24" s="33">
        <f>5700000+700000</f>
        <v>6400000</v>
      </c>
      <c r="I24" s="33"/>
      <c r="J24" s="33"/>
    </row>
    <row r="25" spans="1:10" ht="49.5" customHeight="1" x14ac:dyDescent="0.25">
      <c r="A25" s="37" t="s">
        <v>157</v>
      </c>
      <c r="B25" s="38"/>
      <c r="C25" s="38"/>
      <c r="D25" s="39" t="s">
        <v>156</v>
      </c>
      <c r="E25" s="30"/>
      <c r="F25" s="31"/>
      <c r="G25" s="40">
        <f>H25+I25</f>
        <v>2427200</v>
      </c>
      <c r="H25" s="41">
        <f>SUM(H26:H33)</f>
        <v>2427200</v>
      </c>
      <c r="I25" s="41">
        <f>SUM(I26:I33)</f>
        <v>0</v>
      </c>
      <c r="J25" s="41">
        <f>SUM(J26:J33)</f>
        <v>0</v>
      </c>
    </row>
    <row r="26" spans="1:10" ht="61.5" hidden="1" customHeight="1" x14ac:dyDescent="0.25">
      <c r="A26" s="27" t="s">
        <v>196</v>
      </c>
      <c r="B26" s="28" t="s">
        <v>163</v>
      </c>
      <c r="C26" s="28" t="s">
        <v>164</v>
      </c>
      <c r="D26" s="34" t="s">
        <v>165</v>
      </c>
      <c r="E26" s="111" t="s">
        <v>160</v>
      </c>
      <c r="F26" s="102"/>
      <c r="G26" s="32">
        <f t="shared" ref="G26:G45" si="1">H26+I26</f>
        <v>0</v>
      </c>
      <c r="H26" s="33"/>
      <c r="I26" s="33"/>
      <c r="J26" s="33"/>
    </row>
    <row r="27" spans="1:10" ht="51.75" hidden="1" customHeight="1" x14ac:dyDescent="0.25">
      <c r="A27" s="27" t="s">
        <v>197</v>
      </c>
      <c r="B27" s="42" t="s">
        <v>106</v>
      </c>
      <c r="C27" s="42" t="s">
        <v>107</v>
      </c>
      <c r="D27" s="34" t="s">
        <v>108</v>
      </c>
      <c r="E27" s="111"/>
      <c r="F27" s="102"/>
      <c r="G27" s="32">
        <f t="shared" si="1"/>
        <v>0</v>
      </c>
      <c r="H27" s="33"/>
      <c r="I27" s="33"/>
      <c r="J27" s="33"/>
    </row>
    <row r="28" spans="1:10" ht="51.75" hidden="1" customHeight="1" x14ac:dyDescent="0.25">
      <c r="A28" s="27" t="s">
        <v>198</v>
      </c>
      <c r="B28" s="42" t="s">
        <v>79</v>
      </c>
      <c r="C28" s="42" t="s">
        <v>12</v>
      </c>
      <c r="D28" s="34" t="s">
        <v>80</v>
      </c>
      <c r="E28" s="111"/>
      <c r="F28" s="102"/>
      <c r="G28" s="32">
        <f t="shared" si="1"/>
        <v>0</v>
      </c>
      <c r="H28" s="33"/>
      <c r="I28" s="33"/>
      <c r="J28" s="33"/>
    </row>
    <row r="29" spans="1:10" ht="49.5" hidden="1" customHeight="1" x14ac:dyDescent="0.25">
      <c r="A29" s="27" t="s">
        <v>199</v>
      </c>
      <c r="B29" s="42" t="s">
        <v>200</v>
      </c>
      <c r="C29" s="42" t="s">
        <v>201</v>
      </c>
      <c r="D29" s="34" t="s">
        <v>202</v>
      </c>
      <c r="E29" s="111"/>
      <c r="F29" s="102"/>
      <c r="G29" s="32">
        <f t="shared" si="1"/>
        <v>0</v>
      </c>
      <c r="H29" s="33"/>
      <c r="I29" s="33"/>
      <c r="J29" s="33"/>
    </row>
    <row r="30" spans="1:10" ht="49.5" customHeight="1" x14ac:dyDescent="0.25">
      <c r="A30" s="27" t="s">
        <v>210</v>
      </c>
      <c r="B30" s="42" t="s">
        <v>212</v>
      </c>
      <c r="C30" s="42" t="s">
        <v>201</v>
      </c>
      <c r="D30" s="34" t="s">
        <v>211</v>
      </c>
      <c r="E30" s="43" t="s">
        <v>247</v>
      </c>
      <c r="F30" s="31" t="s">
        <v>317</v>
      </c>
      <c r="G30" s="32">
        <f t="shared" si="1"/>
        <v>40000</v>
      </c>
      <c r="H30" s="33">
        <v>40000</v>
      </c>
      <c r="I30" s="33"/>
      <c r="J30" s="33"/>
    </row>
    <row r="31" spans="1:10" ht="54" x14ac:dyDescent="0.25">
      <c r="A31" s="27" t="s">
        <v>210</v>
      </c>
      <c r="B31" s="28" t="s">
        <v>212</v>
      </c>
      <c r="C31" s="28" t="s">
        <v>201</v>
      </c>
      <c r="D31" s="44" t="s">
        <v>211</v>
      </c>
      <c r="E31" s="30" t="s">
        <v>248</v>
      </c>
      <c r="F31" s="31" t="s">
        <v>315</v>
      </c>
      <c r="G31" s="32">
        <f t="shared" si="1"/>
        <v>40000</v>
      </c>
      <c r="H31" s="33">
        <v>40000</v>
      </c>
      <c r="I31" s="36"/>
      <c r="J31" s="36"/>
    </row>
    <row r="32" spans="1:10" ht="49.5" customHeight="1" x14ac:dyDescent="0.25">
      <c r="A32" s="27" t="s">
        <v>210</v>
      </c>
      <c r="B32" s="42" t="s">
        <v>212</v>
      </c>
      <c r="C32" s="42" t="s">
        <v>201</v>
      </c>
      <c r="D32" s="34" t="s">
        <v>211</v>
      </c>
      <c r="E32" s="43" t="s">
        <v>249</v>
      </c>
      <c r="F32" s="31" t="s">
        <v>318</v>
      </c>
      <c r="G32" s="32">
        <f t="shared" si="1"/>
        <v>460000</v>
      </c>
      <c r="H32" s="33">
        <v>460000</v>
      </c>
      <c r="I32" s="33"/>
      <c r="J32" s="33"/>
    </row>
    <row r="33" spans="1:14" ht="49.5" customHeight="1" x14ac:dyDescent="0.25">
      <c r="A33" s="27" t="s">
        <v>210</v>
      </c>
      <c r="B33" s="42" t="s">
        <v>212</v>
      </c>
      <c r="C33" s="42" t="s">
        <v>201</v>
      </c>
      <c r="D33" s="34" t="s">
        <v>211</v>
      </c>
      <c r="E33" s="43" t="s">
        <v>250</v>
      </c>
      <c r="F33" s="31" t="s">
        <v>316</v>
      </c>
      <c r="G33" s="32">
        <f t="shared" si="1"/>
        <v>1887200</v>
      </c>
      <c r="H33" s="33">
        <f>2960000-1072800</f>
        <v>1887200</v>
      </c>
      <c r="I33" s="33"/>
      <c r="J33" s="33"/>
    </row>
    <row r="34" spans="1:14" ht="64.5" customHeight="1" x14ac:dyDescent="0.25">
      <c r="A34" s="37" t="s">
        <v>159</v>
      </c>
      <c r="B34" s="38"/>
      <c r="C34" s="38"/>
      <c r="D34" s="39" t="s">
        <v>158</v>
      </c>
      <c r="E34" s="30"/>
      <c r="F34" s="31"/>
      <c r="G34" s="40">
        <f>H34+I34</f>
        <v>7613754</v>
      </c>
      <c r="H34" s="41">
        <f>SUM(H35:H41)</f>
        <v>7613754</v>
      </c>
      <c r="I34" s="41">
        <f>SUM(I35:I41)</f>
        <v>0</v>
      </c>
      <c r="J34" s="41">
        <f>SUM(J35:J41)</f>
        <v>0</v>
      </c>
    </row>
    <row r="35" spans="1:14" ht="36" hidden="1" x14ac:dyDescent="0.25">
      <c r="A35" s="27" t="s">
        <v>161</v>
      </c>
      <c r="B35" s="28" t="s">
        <v>17</v>
      </c>
      <c r="C35" s="28" t="s">
        <v>13</v>
      </c>
      <c r="D35" s="34" t="s">
        <v>18</v>
      </c>
      <c r="E35" s="111" t="s">
        <v>160</v>
      </c>
      <c r="F35" s="102"/>
      <c r="G35" s="32">
        <f t="shared" si="1"/>
        <v>0</v>
      </c>
      <c r="H35" s="33"/>
      <c r="I35" s="33"/>
      <c r="J35" s="33"/>
    </row>
    <row r="36" spans="1:14" ht="57" hidden="1" customHeight="1" x14ac:dyDescent="0.25">
      <c r="A36" s="27" t="s">
        <v>162</v>
      </c>
      <c r="B36" s="28" t="s">
        <v>40</v>
      </c>
      <c r="C36" s="28" t="s">
        <v>41</v>
      </c>
      <c r="D36" s="34" t="s">
        <v>42</v>
      </c>
      <c r="E36" s="111"/>
      <c r="F36" s="102"/>
      <c r="G36" s="32">
        <f t="shared" si="1"/>
        <v>0</v>
      </c>
      <c r="H36" s="33"/>
      <c r="I36" s="33"/>
      <c r="J36" s="33"/>
    </row>
    <row r="37" spans="1:14" ht="72" x14ac:dyDescent="0.25">
      <c r="A37" s="27" t="s">
        <v>205</v>
      </c>
      <c r="B37" s="28" t="s">
        <v>206</v>
      </c>
      <c r="C37" s="28" t="s">
        <v>207</v>
      </c>
      <c r="D37" s="45" t="s">
        <v>208</v>
      </c>
      <c r="E37" s="43" t="s">
        <v>283</v>
      </c>
      <c r="F37" s="31" t="s">
        <v>304</v>
      </c>
      <c r="G37" s="32">
        <f t="shared" si="1"/>
        <v>1947354</v>
      </c>
      <c r="H37" s="33">
        <f>2156800-209446</f>
        <v>1947354</v>
      </c>
      <c r="I37" s="33"/>
      <c r="J37" s="33"/>
    </row>
    <row r="38" spans="1:14" ht="72" x14ac:dyDescent="0.25">
      <c r="A38" s="27" t="s">
        <v>205</v>
      </c>
      <c r="B38" s="28" t="s">
        <v>206</v>
      </c>
      <c r="C38" s="28" t="s">
        <v>207</v>
      </c>
      <c r="D38" s="45" t="s">
        <v>208</v>
      </c>
      <c r="E38" s="46" t="s">
        <v>284</v>
      </c>
      <c r="F38" s="31" t="s">
        <v>305</v>
      </c>
      <c r="G38" s="47">
        <f t="shared" si="1"/>
        <v>1099200</v>
      </c>
      <c r="H38" s="48">
        <f>2152600-253400-800000</f>
        <v>1099200</v>
      </c>
      <c r="I38" s="33"/>
      <c r="J38" s="33"/>
    </row>
    <row r="39" spans="1:14" ht="90" x14ac:dyDescent="0.25">
      <c r="A39" s="27" t="s">
        <v>205</v>
      </c>
      <c r="B39" s="28" t="s">
        <v>206</v>
      </c>
      <c r="C39" s="28" t="s">
        <v>207</v>
      </c>
      <c r="D39" s="45" t="s">
        <v>208</v>
      </c>
      <c r="E39" s="46" t="s">
        <v>288</v>
      </c>
      <c r="F39" s="31" t="s">
        <v>306</v>
      </c>
      <c r="G39" s="47">
        <f t="shared" si="1"/>
        <v>45800</v>
      </c>
      <c r="H39" s="48">
        <f>1508700-107300-200000-455600-700000</f>
        <v>45800</v>
      </c>
      <c r="I39" s="33"/>
      <c r="J39" s="33"/>
    </row>
    <row r="40" spans="1:14" ht="54" x14ac:dyDescent="0.25">
      <c r="A40" s="27" t="s">
        <v>205</v>
      </c>
      <c r="B40" s="28" t="s">
        <v>206</v>
      </c>
      <c r="C40" s="28" t="s">
        <v>207</v>
      </c>
      <c r="D40" s="45" t="s">
        <v>208</v>
      </c>
      <c r="E40" s="43" t="s">
        <v>282</v>
      </c>
      <c r="F40" s="31" t="s">
        <v>308</v>
      </c>
      <c r="G40" s="32">
        <f t="shared" si="1"/>
        <v>3427300</v>
      </c>
      <c r="H40" s="33">
        <f>3320000+107300</f>
        <v>3427300</v>
      </c>
      <c r="I40" s="33"/>
      <c r="J40" s="33"/>
    </row>
    <row r="41" spans="1:14" s="26" customFormat="1" ht="81" customHeight="1" x14ac:dyDescent="0.25">
      <c r="A41" s="49" t="s">
        <v>205</v>
      </c>
      <c r="B41" s="50" t="s">
        <v>206</v>
      </c>
      <c r="C41" s="50" t="s">
        <v>207</v>
      </c>
      <c r="D41" s="51" t="s">
        <v>208</v>
      </c>
      <c r="E41" s="46" t="s">
        <v>281</v>
      </c>
      <c r="F41" s="31" t="s">
        <v>307</v>
      </c>
      <c r="G41" s="47">
        <f t="shared" si="1"/>
        <v>1094100</v>
      </c>
      <c r="H41" s="48">
        <f>1040700+53400</f>
        <v>1094100</v>
      </c>
      <c r="I41" s="48"/>
      <c r="J41" s="48"/>
      <c r="K41" s="24"/>
      <c r="L41" s="25"/>
      <c r="M41" s="25"/>
      <c r="N41" s="25"/>
    </row>
    <row r="42" spans="1:14" ht="52.2" x14ac:dyDescent="0.25">
      <c r="A42" s="37" t="s">
        <v>20</v>
      </c>
      <c r="B42" s="52"/>
      <c r="C42" s="52"/>
      <c r="D42" s="39" t="s">
        <v>9</v>
      </c>
      <c r="E42" s="53"/>
      <c r="F42" s="53"/>
      <c r="G42" s="40">
        <f>H42+I42</f>
        <v>33181800</v>
      </c>
      <c r="H42" s="41">
        <f>H49+H44+H52+H47+H54+H46+H48+H43+H45+H51+H53+H50</f>
        <v>33111800</v>
      </c>
      <c r="I42" s="41">
        <f t="shared" ref="I42:J42" si="2">I49+I44+I52+I47+I54+I46+I48+I43+I45+I51+I53+I50</f>
        <v>70000</v>
      </c>
      <c r="J42" s="41">
        <f t="shared" si="2"/>
        <v>70000</v>
      </c>
    </row>
    <row r="43" spans="1:14" ht="54" hidden="1" x14ac:dyDescent="0.25">
      <c r="A43" s="27" t="s">
        <v>166</v>
      </c>
      <c r="B43" s="28" t="s">
        <v>163</v>
      </c>
      <c r="C43" s="28" t="s">
        <v>164</v>
      </c>
      <c r="D43" s="34" t="s">
        <v>165</v>
      </c>
      <c r="E43" s="54" t="s">
        <v>160</v>
      </c>
      <c r="F43" s="43"/>
      <c r="G43" s="32">
        <f t="shared" si="1"/>
        <v>0</v>
      </c>
      <c r="H43" s="33"/>
      <c r="I43" s="33"/>
      <c r="J43" s="33"/>
    </row>
    <row r="44" spans="1:14" s="26" customFormat="1" ht="56.25" hidden="1" customHeight="1" x14ac:dyDescent="0.25">
      <c r="A44" s="49" t="s">
        <v>95</v>
      </c>
      <c r="B44" s="50" t="s">
        <v>96</v>
      </c>
      <c r="C44" s="50" t="s">
        <v>5</v>
      </c>
      <c r="D44" s="55" t="s">
        <v>224</v>
      </c>
      <c r="E44" s="56" t="s">
        <v>287</v>
      </c>
      <c r="F44" s="57"/>
      <c r="G44" s="47">
        <f t="shared" si="1"/>
        <v>0</v>
      </c>
      <c r="H44" s="48"/>
      <c r="I44" s="48"/>
      <c r="J44" s="48"/>
      <c r="K44" s="24"/>
      <c r="L44" s="25"/>
      <c r="M44" s="25"/>
      <c r="N44" s="25"/>
    </row>
    <row r="45" spans="1:14" ht="69" hidden="1" customHeight="1" x14ac:dyDescent="0.25">
      <c r="A45" s="27" t="s">
        <v>214</v>
      </c>
      <c r="B45" s="28" t="s">
        <v>216</v>
      </c>
      <c r="C45" s="38" t="s">
        <v>5</v>
      </c>
      <c r="D45" s="44" t="s">
        <v>215</v>
      </c>
      <c r="E45" s="58" t="s">
        <v>217</v>
      </c>
      <c r="F45" s="31"/>
      <c r="G45" s="32">
        <f t="shared" si="1"/>
        <v>0</v>
      </c>
      <c r="H45" s="33"/>
      <c r="I45" s="33"/>
      <c r="J45" s="33"/>
    </row>
    <row r="46" spans="1:14" ht="56.25" hidden="1" customHeight="1" x14ac:dyDescent="0.25">
      <c r="A46" s="27" t="s">
        <v>110</v>
      </c>
      <c r="B46" s="28" t="s">
        <v>111</v>
      </c>
      <c r="C46" s="28" t="s">
        <v>112</v>
      </c>
      <c r="D46" s="29" t="s">
        <v>113</v>
      </c>
      <c r="E46" s="58" t="s">
        <v>135</v>
      </c>
      <c r="F46" s="31"/>
      <c r="G46" s="32">
        <f t="shared" ref="G46:G59" si="3">H46+I46</f>
        <v>0</v>
      </c>
      <c r="H46" s="33"/>
      <c r="I46" s="33"/>
      <c r="J46" s="33"/>
    </row>
    <row r="47" spans="1:14" ht="76.2" customHeight="1" x14ac:dyDescent="0.25">
      <c r="A47" s="27" t="s">
        <v>100</v>
      </c>
      <c r="B47" s="28" t="s">
        <v>101</v>
      </c>
      <c r="C47" s="28" t="s">
        <v>102</v>
      </c>
      <c r="D47" s="29" t="s">
        <v>223</v>
      </c>
      <c r="E47" s="30" t="s">
        <v>253</v>
      </c>
      <c r="F47" s="31" t="s">
        <v>310</v>
      </c>
      <c r="G47" s="32">
        <f t="shared" si="3"/>
        <v>1814000</v>
      </c>
      <c r="H47" s="33">
        <f>18610000-6150000-596000-10000000-50000</f>
        <v>1814000</v>
      </c>
      <c r="I47" s="33"/>
      <c r="J47" s="33"/>
    </row>
    <row r="48" spans="1:14" ht="88.95" hidden="1" customHeight="1" x14ac:dyDescent="0.25">
      <c r="A48" s="27" t="s">
        <v>132</v>
      </c>
      <c r="B48" s="28" t="s">
        <v>133</v>
      </c>
      <c r="C48" s="28" t="s">
        <v>124</v>
      </c>
      <c r="D48" s="29" t="s">
        <v>134</v>
      </c>
      <c r="E48" s="97" t="s">
        <v>262</v>
      </c>
      <c r="F48" s="31" t="s">
        <v>291</v>
      </c>
      <c r="G48" s="32">
        <f t="shared" si="3"/>
        <v>0</v>
      </c>
      <c r="H48" s="33"/>
      <c r="I48" s="33"/>
      <c r="J48" s="33"/>
    </row>
    <row r="49" spans="1:10" ht="99" hidden="1" customHeight="1" x14ac:dyDescent="0.25">
      <c r="A49" s="27" t="s">
        <v>74</v>
      </c>
      <c r="B49" s="28" t="s">
        <v>75</v>
      </c>
      <c r="C49" s="28" t="s">
        <v>4</v>
      </c>
      <c r="D49" s="29" t="s">
        <v>76</v>
      </c>
      <c r="E49" s="98"/>
      <c r="F49" s="31" t="s">
        <v>291</v>
      </c>
      <c r="G49" s="32">
        <f t="shared" si="3"/>
        <v>0</v>
      </c>
      <c r="H49" s="59"/>
      <c r="I49" s="60"/>
      <c r="J49" s="60"/>
    </row>
    <row r="50" spans="1:10" ht="99" customHeight="1" x14ac:dyDescent="0.25">
      <c r="A50" s="27" t="s">
        <v>334</v>
      </c>
      <c r="B50" s="28" t="s">
        <v>335</v>
      </c>
      <c r="C50" s="28" t="s">
        <v>5</v>
      </c>
      <c r="D50" s="29" t="s">
        <v>336</v>
      </c>
      <c r="E50" s="108" t="s">
        <v>289</v>
      </c>
      <c r="F50" s="99" t="s">
        <v>314</v>
      </c>
      <c r="G50" s="32">
        <f t="shared" si="3"/>
        <v>82800</v>
      </c>
      <c r="H50" s="59">
        <v>82800</v>
      </c>
      <c r="I50" s="60"/>
      <c r="J50" s="60"/>
    </row>
    <row r="51" spans="1:10" ht="72" x14ac:dyDescent="0.25">
      <c r="A51" s="27" t="s">
        <v>74</v>
      </c>
      <c r="B51" s="28" t="s">
        <v>75</v>
      </c>
      <c r="C51" s="28" t="s">
        <v>4</v>
      </c>
      <c r="D51" s="29" t="s">
        <v>323</v>
      </c>
      <c r="E51" s="109"/>
      <c r="F51" s="101"/>
      <c r="G51" s="32">
        <f t="shared" si="3"/>
        <v>19375820</v>
      </c>
      <c r="H51" s="59">
        <f>20715820-300000-1040000-70000</f>
        <v>19305820</v>
      </c>
      <c r="I51" s="60">
        <v>70000</v>
      </c>
      <c r="J51" s="60">
        <v>70000</v>
      </c>
    </row>
    <row r="52" spans="1:10" ht="51" customHeight="1" x14ac:dyDescent="0.25">
      <c r="A52" s="27" t="s">
        <v>97</v>
      </c>
      <c r="B52" s="28" t="s">
        <v>98</v>
      </c>
      <c r="C52" s="28" t="s">
        <v>4</v>
      </c>
      <c r="D52" s="29" t="s">
        <v>99</v>
      </c>
      <c r="E52" s="43" t="s">
        <v>252</v>
      </c>
      <c r="F52" s="31" t="s">
        <v>312</v>
      </c>
      <c r="G52" s="32">
        <f t="shared" si="3"/>
        <v>1249500</v>
      </c>
      <c r="H52" s="59">
        <f>6125500-4876000</f>
        <v>1249500</v>
      </c>
      <c r="I52" s="60"/>
      <c r="J52" s="60"/>
    </row>
    <row r="53" spans="1:10" ht="51" customHeight="1" x14ac:dyDescent="0.25">
      <c r="A53" s="27" t="s">
        <v>97</v>
      </c>
      <c r="B53" s="28" t="s">
        <v>98</v>
      </c>
      <c r="C53" s="28" t="s">
        <v>4</v>
      </c>
      <c r="D53" s="29" t="s">
        <v>99</v>
      </c>
      <c r="E53" s="43" t="s">
        <v>254</v>
      </c>
      <c r="F53" s="31" t="s">
        <v>311</v>
      </c>
      <c r="G53" s="32">
        <f t="shared" si="3"/>
        <v>8806000</v>
      </c>
      <c r="H53" s="59">
        <f>14000000-5194000</f>
        <v>8806000</v>
      </c>
      <c r="I53" s="60"/>
      <c r="J53" s="60"/>
    </row>
    <row r="54" spans="1:10" ht="112.5" customHeight="1" x14ac:dyDescent="0.25">
      <c r="A54" s="27" t="s">
        <v>103</v>
      </c>
      <c r="B54" s="28" t="s">
        <v>22</v>
      </c>
      <c r="C54" s="28" t="s">
        <v>7</v>
      </c>
      <c r="D54" s="29" t="s">
        <v>104</v>
      </c>
      <c r="E54" s="30" t="s">
        <v>251</v>
      </c>
      <c r="F54" s="31" t="s">
        <v>313</v>
      </c>
      <c r="G54" s="32">
        <f t="shared" si="3"/>
        <v>1853680</v>
      </c>
      <c r="H54" s="59">
        <f>1248680+705000-100000</f>
        <v>1853680</v>
      </c>
      <c r="I54" s="60"/>
      <c r="J54" s="60"/>
    </row>
    <row r="55" spans="1:10" ht="64.5" customHeight="1" x14ac:dyDescent="0.25">
      <c r="A55" s="37" t="s">
        <v>120</v>
      </c>
      <c r="B55" s="61"/>
      <c r="C55" s="61"/>
      <c r="D55" s="39" t="s">
        <v>121</v>
      </c>
      <c r="E55" s="54"/>
      <c r="F55" s="43"/>
      <c r="G55" s="40">
        <f>H55+I55</f>
        <v>300000</v>
      </c>
      <c r="H55" s="62">
        <f>H56+H58+H57+H59</f>
        <v>300000</v>
      </c>
      <c r="I55" s="62">
        <f>I56+I58+I57+I59</f>
        <v>0</v>
      </c>
      <c r="J55" s="62">
        <f>J56+J58+J57+J59</f>
        <v>0</v>
      </c>
    </row>
    <row r="56" spans="1:10" ht="42.75" customHeight="1" x14ac:dyDescent="0.25">
      <c r="A56" s="27" t="s">
        <v>122</v>
      </c>
      <c r="B56" s="42" t="s">
        <v>123</v>
      </c>
      <c r="C56" s="28" t="s">
        <v>124</v>
      </c>
      <c r="D56" s="29" t="s">
        <v>125</v>
      </c>
      <c r="E56" s="58" t="s">
        <v>255</v>
      </c>
      <c r="F56" s="31" t="s">
        <v>319</v>
      </c>
      <c r="G56" s="32">
        <f t="shared" si="3"/>
        <v>79170</v>
      </c>
      <c r="H56" s="59">
        <f>119170-40000</f>
        <v>79170</v>
      </c>
      <c r="I56" s="60"/>
      <c r="J56" s="60"/>
    </row>
    <row r="57" spans="1:10" ht="58.5" hidden="1" customHeight="1" x14ac:dyDescent="0.25">
      <c r="A57" s="27" t="s">
        <v>203</v>
      </c>
      <c r="B57" s="42" t="s">
        <v>163</v>
      </c>
      <c r="C57" s="28" t="s">
        <v>204</v>
      </c>
      <c r="D57" s="29" t="s">
        <v>182</v>
      </c>
      <c r="E57" s="106" t="s">
        <v>160</v>
      </c>
      <c r="F57" s="31" t="s">
        <v>291</v>
      </c>
      <c r="G57" s="32">
        <f t="shared" si="3"/>
        <v>0</v>
      </c>
      <c r="H57" s="59"/>
      <c r="I57" s="60"/>
      <c r="J57" s="60"/>
    </row>
    <row r="58" spans="1:10" ht="57.75" hidden="1" customHeight="1" x14ac:dyDescent="0.25">
      <c r="A58" s="27" t="s">
        <v>122</v>
      </c>
      <c r="B58" s="42" t="s">
        <v>123</v>
      </c>
      <c r="C58" s="28" t="s">
        <v>124</v>
      </c>
      <c r="D58" s="29" t="s">
        <v>125</v>
      </c>
      <c r="E58" s="106"/>
      <c r="F58" s="31" t="s">
        <v>291</v>
      </c>
      <c r="G58" s="32">
        <f t="shared" si="3"/>
        <v>0</v>
      </c>
      <c r="H58" s="59"/>
      <c r="I58" s="60"/>
      <c r="J58" s="60"/>
    </row>
    <row r="59" spans="1:10" ht="57.75" customHeight="1" x14ac:dyDescent="0.25">
      <c r="A59" s="27" t="s">
        <v>122</v>
      </c>
      <c r="B59" s="42" t="s">
        <v>123</v>
      </c>
      <c r="C59" s="28" t="s">
        <v>124</v>
      </c>
      <c r="D59" s="29" t="s">
        <v>125</v>
      </c>
      <c r="E59" s="58" t="s">
        <v>256</v>
      </c>
      <c r="F59" s="31" t="s">
        <v>320</v>
      </c>
      <c r="G59" s="32">
        <f t="shared" si="3"/>
        <v>220830</v>
      </c>
      <c r="H59" s="59">
        <f>280830-60000+50000-50000</f>
        <v>220830</v>
      </c>
      <c r="I59" s="60"/>
      <c r="J59" s="60"/>
    </row>
    <row r="60" spans="1:10" ht="65.25" customHeight="1" x14ac:dyDescent="0.25">
      <c r="A60" s="37" t="s">
        <v>147</v>
      </c>
      <c r="B60" s="42"/>
      <c r="C60" s="28"/>
      <c r="D60" s="63" t="s">
        <v>146</v>
      </c>
      <c r="E60" s="58"/>
      <c r="F60" s="54"/>
      <c r="G60" s="40">
        <f>SUM(G61:G66)</f>
        <v>1410400</v>
      </c>
      <c r="H60" s="40">
        <f>SUM(H61:H66)</f>
        <v>1410400</v>
      </c>
      <c r="I60" s="40">
        <f>SUM(I61:I66)</f>
        <v>0</v>
      </c>
      <c r="J60" s="40">
        <f>SUM(J61:J66)</f>
        <v>0</v>
      </c>
    </row>
    <row r="61" spans="1:10" ht="51" hidden="1" customHeight="1" x14ac:dyDescent="0.25">
      <c r="A61" s="27" t="s">
        <v>167</v>
      </c>
      <c r="B61" s="42" t="s">
        <v>169</v>
      </c>
      <c r="C61" s="42" t="s">
        <v>170</v>
      </c>
      <c r="D61" s="29" t="s">
        <v>172</v>
      </c>
      <c r="E61" s="107" t="s">
        <v>160</v>
      </c>
      <c r="F61" s="106"/>
      <c r="G61" s="32">
        <f t="shared" ref="G61:G66" si="4">H61+I61</f>
        <v>0</v>
      </c>
      <c r="H61" s="32"/>
      <c r="I61" s="40"/>
      <c r="J61" s="40"/>
    </row>
    <row r="62" spans="1:10" ht="49.5" hidden="1" customHeight="1" x14ac:dyDescent="0.25">
      <c r="A62" s="27" t="s">
        <v>168</v>
      </c>
      <c r="B62" s="28" t="s">
        <v>171</v>
      </c>
      <c r="C62" s="28" t="s">
        <v>170</v>
      </c>
      <c r="D62" s="29" t="s">
        <v>173</v>
      </c>
      <c r="E62" s="107"/>
      <c r="F62" s="106"/>
      <c r="G62" s="32">
        <f t="shared" si="4"/>
        <v>0</v>
      </c>
      <c r="H62" s="32"/>
      <c r="I62" s="40"/>
      <c r="J62" s="40"/>
    </row>
    <row r="63" spans="1:10" ht="66.599999999999994" customHeight="1" x14ac:dyDescent="0.25">
      <c r="A63" s="27" t="s">
        <v>218</v>
      </c>
      <c r="B63" s="42" t="s">
        <v>219</v>
      </c>
      <c r="C63" s="64">
        <v>1040</v>
      </c>
      <c r="D63" s="44" t="s">
        <v>324</v>
      </c>
      <c r="E63" s="58" t="s">
        <v>257</v>
      </c>
      <c r="F63" s="31" t="s">
        <v>301</v>
      </c>
      <c r="G63" s="32">
        <f t="shared" si="4"/>
        <v>200000</v>
      </c>
      <c r="H63" s="59">
        <v>200000</v>
      </c>
      <c r="I63" s="60"/>
      <c r="J63" s="60"/>
    </row>
    <row r="64" spans="1:10" ht="66.599999999999994" customHeight="1" x14ac:dyDescent="0.25">
      <c r="A64" s="27" t="s">
        <v>218</v>
      </c>
      <c r="B64" s="28" t="s">
        <v>219</v>
      </c>
      <c r="C64" s="28" t="s">
        <v>124</v>
      </c>
      <c r="D64" s="29" t="s">
        <v>324</v>
      </c>
      <c r="E64" s="30" t="s">
        <v>258</v>
      </c>
      <c r="F64" s="31" t="s">
        <v>303</v>
      </c>
      <c r="G64" s="32">
        <f>H64+I64</f>
        <v>910400</v>
      </c>
      <c r="H64" s="59">
        <f>1600000-190000-25000-454510-20090</f>
        <v>910400</v>
      </c>
      <c r="I64" s="65"/>
      <c r="J64" s="65"/>
    </row>
    <row r="65" spans="1:14" ht="50.25" hidden="1" customHeight="1" x14ac:dyDescent="0.25">
      <c r="A65" s="27" t="s">
        <v>148</v>
      </c>
      <c r="B65" s="42" t="s">
        <v>150</v>
      </c>
      <c r="C65" s="64">
        <v>829</v>
      </c>
      <c r="D65" s="44" t="s">
        <v>151</v>
      </c>
      <c r="E65" s="58" t="s">
        <v>149</v>
      </c>
      <c r="F65" s="31" t="s">
        <v>291</v>
      </c>
      <c r="G65" s="32">
        <f t="shared" si="4"/>
        <v>0</v>
      </c>
      <c r="H65" s="59"/>
      <c r="I65" s="60"/>
      <c r="J65" s="60"/>
    </row>
    <row r="66" spans="1:14" ht="50.25" customHeight="1" x14ac:dyDescent="0.25">
      <c r="A66" s="27" t="s">
        <v>148</v>
      </c>
      <c r="B66" s="66" t="s">
        <v>150</v>
      </c>
      <c r="C66" s="67">
        <v>829</v>
      </c>
      <c r="D66" s="44" t="s">
        <v>151</v>
      </c>
      <c r="E66" s="58" t="s">
        <v>259</v>
      </c>
      <c r="F66" s="31" t="s">
        <v>302</v>
      </c>
      <c r="G66" s="32">
        <f t="shared" si="4"/>
        <v>300000</v>
      </c>
      <c r="H66" s="59">
        <f>200000+100000</f>
        <v>300000</v>
      </c>
      <c r="I66" s="60"/>
      <c r="J66" s="60"/>
    </row>
    <row r="67" spans="1:14" ht="64.5" customHeight="1" x14ac:dyDescent="0.25">
      <c r="A67" s="37" t="s">
        <v>180</v>
      </c>
      <c r="B67" s="66"/>
      <c r="C67" s="67"/>
      <c r="D67" s="68" t="s">
        <v>179</v>
      </c>
      <c r="E67" s="58"/>
      <c r="F67" s="54"/>
      <c r="G67" s="62">
        <f>SUM(G72:G75)</f>
        <v>1026750</v>
      </c>
      <c r="H67" s="62">
        <f>SUM(H72:H75)</f>
        <v>1026750</v>
      </c>
      <c r="I67" s="62">
        <f>SUM(I68:I74)</f>
        <v>0</v>
      </c>
      <c r="J67" s="62">
        <f>SUM(J68:J74)</f>
        <v>0</v>
      </c>
    </row>
    <row r="68" spans="1:14" ht="67.5" hidden="1" customHeight="1" x14ac:dyDescent="0.25">
      <c r="A68" s="27" t="s">
        <v>181</v>
      </c>
      <c r="B68" s="28" t="s">
        <v>163</v>
      </c>
      <c r="C68" s="28" t="s">
        <v>164</v>
      </c>
      <c r="D68" s="44" t="s">
        <v>182</v>
      </c>
      <c r="E68" s="107" t="s">
        <v>160</v>
      </c>
      <c r="F68" s="106"/>
      <c r="G68" s="32">
        <f t="shared" ref="G68:G75" si="5">H68+I68</f>
        <v>0</v>
      </c>
      <c r="H68" s="59"/>
      <c r="I68" s="59"/>
      <c r="J68" s="59"/>
    </row>
    <row r="69" spans="1:14" ht="60.75" hidden="1" customHeight="1" x14ac:dyDescent="0.25">
      <c r="A69" s="27">
        <v>1115031</v>
      </c>
      <c r="B69" s="42" t="s">
        <v>183</v>
      </c>
      <c r="C69" s="42" t="s">
        <v>184</v>
      </c>
      <c r="D69" s="44" t="s">
        <v>189</v>
      </c>
      <c r="E69" s="107"/>
      <c r="F69" s="106"/>
      <c r="G69" s="32">
        <f t="shared" si="5"/>
        <v>0</v>
      </c>
      <c r="H69" s="59"/>
      <c r="I69" s="59"/>
      <c r="J69" s="59"/>
    </row>
    <row r="70" spans="1:14" ht="80.25" hidden="1" customHeight="1" x14ac:dyDescent="0.25">
      <c r="A70" s="27" t="s">
        <v>185</v>
      </c>
      <c r="B70" s="42" t="s">
        <v>186</v>
      </c>
      <c r="C70" s="42" t="s">
        <v>184</v>
      </c>
      <c r="D70" s="44" t="s">
        <v>190</v>
      </c>
      <c r="E70" s="107"/>
      <c r="F70" s="106"/>
      <c r="G70" s="32">
        <f t="shared" si="5"/>
        <v>0</v>
      </c>
      <c r="H70" s="59"/>
      <c r="I70" s="59"/>
      <c r="J70" s="59"/>
    </row>
    <row r="71" spans="1:14" ht="42.75" hidden="1" customHeight="1" x14ac:dyDescent="0.25">
      <c r="A71" s="27" t="s">
        <v>187</v>
      </c>
      <c r="B71" s="42" t="s">
        <v>188</v>
      </c>
      <c r="C71" s="42" t="s">
        <v>184</v>
      </c>
      <c r="D71" s="44" t="s">
        <v>191</v>
      </c>
      <c r="E71" s="107"/>
      <c r="F71" s="106"/>
      <c r="G71" s="32">
        <f t="shared" si="5"/>
        <v>0</v>
      </c>
      <c r="H71" s="59"/>
      <c r="I71" s="59"/>
      <c r="J71" s="59"/>
    </row>
    <row r="72" spans="1:14" ht="36" x14ac:dyDescent="0.25">
      <c r="A72" s="27">
        <v>1115011</v>
      </c>
      <c r="B72" s="42" t="s">
        <v>192</v>
      </c>
      <c r="C72" s="42" t="s">
        <v>184</v>
      </c>
      <c r="D72" s="29" t="s">
        <v>194</v>
      </c>
      <c r="E72" s="103" t="s">
        <v>260</v>
      </c>
      <c r="F72" s="99" t="s">
        <v>322</v>
      </c>
      <c r="G72" s="32">
        <f t="shared" si="5"/>
        <v>318400</v>
      </c>
      <c r="H72" s="59">
        <f>400000-81600</f>
        <v>318400</v>
      </c>
      <c r="I72" s="59"/>
      <c r="J72" s="59"/>
      <c r="K72" s="96"/>
    </row>
    <row r="73" spans="1:14" ht="42.75" customHeight="1" x14ac:dyDescent="0.25">
      <c r="A73" s="27">
        <v>1115012</v>
      </c>
      <c r="B73" s="42" t="s">
        <v>193</v>
      </c>
      <c r="C73" s="42" t="s">
        <v>184</v>
      </c>
      <c r="D73" s="29" t="s">
        <v>195</v>
      </c>
      <c r="E73" s="104"/>
      <c r="F73" s="100"/>
      <c r="G73" s="32">
        <f t="shared" si="5"/>
        <v>575600</v>
      </c>
      <c r="H73" s="59">
        <f>475000+100600</f>
        <v>575600</v>
      </c>
      <c r="I73" s="59"/>
      <c r="J73" s="59"/>
      <c r="K73" s="96"/>
    </row>
    <row r="74" spans="1:14" ht="47.4" customHeight="1" x14ac:dyDescent="0.25">
      <c r="A74" s="27" t="s">
        <v>220</v>
      </c>
      <c r="B74" s="28" t="s">
        <v>221</v>
      </c>
      <c r="C74" s="28" t="s">
        <v>184</v>
      </c>
      <c r="D74" s="29" t="s">
        <v>222</v>
      </c>
      <c r="E74" s="105"/>
      <c r="F74" s="101"/>
      <c r="G74" s="32">
        <f t="shared" si="5"/>
        <v>6000</v>
      </c>
      <c r="H74" s="59">
        <f>25000-19000</f>
        <v>6000</v>
      </c>
      <c r="I74" s="65"/>
      <c r="J74" s="65"/>
      <c r="K74" s="96"/>
    </row>
    <row r="75" spans="1:14" ht="66" customHeight="1" x14ac:dyDescent="0.25">
      <c r="A75" s="27" t="s">
        <v>285</v>
      </c>
      <c r="B75" s="28" t="s">
        <v>286</v>
      </c>
      <c r="C75" s="28" t="s">
        <v>184</v>
      </c>
      <c r="D75" s="69" t="s">
        <v>325</v>
      </c>
      <c r="E75" s="54" t="s">
        <v>290</v>
      </c>
      <c r="F75" s="31" t="s">
        <v>321</v>
      </c>
      <c r="G75" s="32">
        <f t="shared" si="5"/>
        <v>126750</v>
      </c>
      <c r="H75" s="59">
        <f>100000+26750</f>
        <v>126750</v>
      </c>
      <c r="I75" s="65"/>
      <c r="J75" s="65"/>
    </row>
    <row r="76" spans="1:14" s="26" customFormat="1" ht="91.95" customHeight="1" x14ac:dyDescent="0.25">
      <c r="A76" s="17" t="s">
        <v>28</v>
      </c>
      <c r="B76" s="70"/>
      <c r="C76" s="70"/>
      <c r="D76" s="19" t="s">
        <v>77</v>
      </c>
      <c r="E76" s="46"/>
      <c r="F76" s="21"/>
      <c r="G76" s="22">
        <f>SUM(G77:G113)</f>
        <v>3144100</v>
      </c>
      <c r="H76" s="22">
        <f>SUM(H77:H113)</f>
        <v>3074100</v>
      </c>
      <c r="I76" s="22">
        <f>SUM(I77:I109)</f>
        <v>70000</v>
      </c>
      <c r="J76" s="22">
        <f>SUM(J77:J109)</f>
        <v>70000</v>
      </c>
      <c r="K76" s="24"/>
      <c r="L76" s="25"/>
      <c r="M76" s="25"/>
      <c r="N76" s="25"/>
    </row>
    <row r="77" spans="1:14" ht="48.75" hidden="1" customHeight="1" x14ac:dyDescent="0.25">
      <c r="A77" s="27" t="s">
        <v>64</v>
      </c>
      <c r="B77" s="42" t="s">
        <v>24</v>
      </c>
      <c r="C77" s="42" t="s">
        <v>10</v>
      </c>
      <c r="D77" s="29" t="s">
        <v>25</v>
      </c>
      <c r="E77" s="107" t="s">
        <v>160</v>
      </c>
      <c r="F77" s="111"/>
      <c r="G77" s="32">
        <f>H77+I77</f>
        <v>0</v>
      </c>
      <c r="H77" s="59"/>
      <c r="I77" s="59"/>
      <c r="J77" s="59"/>
    </row>
    <row r="78" spans="1:14" ht="71.25" hidden="1" customHeight="1" x14ac:dyDescent="0.25">
      <c r="A78" s="27" t="s">
        <v>56</v>
      </c>
      <c r="B78" s="42" t="s">
        <v>26</v>
      </c>
      <c r="C78" s="28" t="s">
        <v>11</v>
      </c>
      <c r="D78" s="29" t="s">
        <v>27</v>
      </c>
      <c r="E78" s="107"/>
      <c r="F78" s="111"/>
      <c r="G78" s="32">
        <f>H78+I78</f>
        <v>0</v>
      </c>
      <c r="H78" s="59"/>
      <c r="I78" s="59"/>
      <c r="J78" s="59"/>
    </row>
    <row r="79" spans="1:14" ht="33" hidden="1" customHeight="1" x14ac:dyDescent="0.25">
      <c r="A79" s="27" t="s">
        <v>105</v>
      </c>
      <c r="B79" s="71" t="s">
        <v>106</v>
      </c>
      <c r="C79" s="71" t="s">
        <v>107</v>
      </c>
      <c r="D79" s="29" t="s">
        <v>108</v>
      </c>
      <c r="E79" s="54" t="s">
        <v>53</v>
      </c>
      <c r="F79" s="43"/>
      <c r="G79" s="32">
        <f t="shared" ref="G79:G110" si="6">H79+I79</f>
        <v>0</v>
      </c>
      <c r="H79" s="59"/>
      <c r="I79" s="59"/>
      <c r="J79" s="59"/>
    </row>
    <row r="80" spans="1:14" ht="36" hidden="1" x14ac:dyDescent="0.25">
      <c r="A80" s="27" t="s">
        <v>78</v>
      </c>
      <c r="B80" s="42" t="s">
        <v>79</v>
      </c>
      <c r="C80" s="42" t="s">
        <v>12</v>
      </c>
      <c r="D80" s="29" t="s">
        <v>80</v>
      </c>
      <c r="E80" s="54" t="s">
        <v>54</v>
      </c>
      <c r="F80" s="72"/>
      <c r="G80" s="32">
        <f t="shared" si="6"/>
        <v>0</v>
      </c>
      <c r="H80" s="59"/>
      <c r="I80" s="59"/>
      <c r="J80" s="59"/>
    </row>
    <row r="81" spans="1:10" ht="36" hidden="1" x14ac:dyDescent="0.25">
      <c r="A81" s="27" t="s">
        <v>39</v>
      </c>
      <c r="B81" s="28" t="s">
        <v>40</v>
      </c>
      <c r="C81" s="28" t="s">
        <v>41</v>
      </c>
      <c r="D81" s="29" t="s">
        <v>42</v>
      </c>
      <c r="E81" s="54" t="s">
        <v>55</v>
      </c>
      <c r="F81" s="43"/>
      <c r="G81" s="32">
        <f t="shared" si="6"/>
        <v>0</v>
      </c>
      <c r="H81" s="59"/>
      <c r="I81" s="59"/>
      <c r="J81" s="59"/>
    </row>
    <row r="82" spans="1:10" ht="36" hidden="1" x14ac:dyDescent="0.25">
      <c r="A82" s="27" t="s">
        <v>29</v>
      </c>
      <c r="B82" s="28" t="s">
        <v>17</v>
      </c>
      <c r="C82" s="28" t="s">
        <v>13</v>
      </c>
      <c r="D82" s="29" t="s">
        <v>18</v>
      </c>
      <c r="E82" s="54" t="s">
        <v>54</v>
      </c>
      <c r="F82" s="43"/>
      <c r="G82" s="32">
        <f t="shared" si="6"/>
        <v>0</v>
      </c>
      <c r="H82" s="59"/>
      <c r="I82" s="59"/>
      <c r="J82" s="59"/>
    </row>
    <row r="83" spans="1:10" ht="54" hidden="1" x14ac:dyDescent="0.25">
      <c r="A83" s="27" t="s">
        <v>30</v>
      </c>
      <c r="B83" s="28" t="s">
        <v>31</v>
      </c>
      <c r="C83" s="28" t="s">
        <v>43</v>
      </c>
      <c r="D83" s="30" t="s">
        <v>32</v>
      </c>
      <c r="E83" s="54" t="s">
        <v>55</v>
      </c>
      <c r="F83" s="43"/>
      <c r="G83" s="32">
        <f t="shared" si="6"/>
        <v>0</v>
      </c>
      <c r="H83" s="59"/>
      <c r="I83" s="59"/>
      <c r="J83" s="59"/>
    </row>
    <row r="84" spans="1:10" ht="36" hidden="1" x14ac:dyDescent="0.25">
      <c r="A84" s="27" t="s">
        <v>29</v>
      </c>
      <c r="B84" s="28" t="s">
        <v>17</v>
      </c>
      <c r="C84" s="28" t="s">
        <v>13</v>
      </c>
      <c r="D84" s="29" t="s">
        <v>18</v>
      </c>
      <c r="E84" s="54" t="s">
        <v>55</v>
      </c>
      <c r="F84" s="43"/>
      <c r="G84" s="32">
        <f t="shared" si="6"/>
        <v>0</v>
      </c>
      <c r="H84" s="59"/>
      <c r="I84" s="59"/>
      <c r="J84" s="59"/>
    </row>
    <row r="85" spans="1:10" ht="72" hidden="1" x14ac:dyDescent="0.25">
      <c r="A85" s="27" t="s">
        <v>141</v>
      </c>
      <c r="B85" s="28" t="s">
        <v>142</v>
      </c>
      <c r="C85" s="28" t="s">
        <v>10</v>
      </c>
      <c r="D85" s="29" t="s">
        <v>143</v>
      </c>
      <c r="E85" s="54" t="s">
        <v>144</v>
      </c>
      <c r="F85" s="43"/>
      <c r="G85" s="32">
        <f t="shared" si="6"/>
        <v>0</v>
      </c>
      <c r="H85" s="33"/>
      <c r="I85" s="59"/>
      <c r="J85" s="59"/>
    </row>
    <row r="86" spans="1:10" ht="123" hidden="1" customHeight="1" x14ac:dyDescent="0.25">
      <c r="A86" s="27" t="s">
        <v>141</v>
      </c>
      <c r="B86" s="28" t="s">
        <v>142</v>
      </c>
      <c r="C86" s="28" t="s">
        <v>10</v>
      </c>
      <c r="D86" s="29" t="s">
        <v>143</v>
      </c>
      <c r="E86" s="73" t="s">
        <v>209</v>
      </c>
      <c r="F86" s="31"/>
      <c r="G86" s="32">
        <f t="shared" si="6"/>
        <v>0</v>
      </c>
      <c r="H86" s="33"/>
      <c r="I86" s="59"/>
      <c r="J86" s="59"/>
    </row>
    <row r="87" spans="1:10" ht="120" hidden="1" customHeight="1" x14ac:dyDescent="0.25">
      <c r="A87" s="27" t="s">
        <v>141</v>
      </c>
      <c r="B87" s="28" t="s">
        <v>142</v>
      </c>
      <c r="C87" s="28" t="s">
        <v>10</v>
      </c>
      <c r="D87" s="29" t="s">
        <v>143</v>
      </c>
      <c r="E87" s="54" t="s">
        <v>174</v>
      </c>
      <c r="F87" s="31"/>
      <c r="G87" s="32">
        <f t="shared" si="6"/>
        <v>0</v>
      </c>
      <c r="H87" s="33"/>
      <c r="I87" s="59"/>
      <c r="J87" s="59"/>
    </row>
    <row r="88" spans="1:10" ht="72" hidden="1" x14ac:dyDescent="0.25">
      <c r="A88" s="27" t="s">
        <v>141</v>
      </c>
      <c r="B88" s="28" t="s">
        <v>142</v>
      </c>
      <c r="C88" s="28" t="s">
        <v>10</v>
      </c>
      <c r="D88" s="29" t="s">
        <v>143</v>
      </c>
      <c r="E88" s="54" t="s">
        <v>175</v>
      </c>
      <c r="F88" s="72"/>
      <c r="G88" s="32">
        <f t="shared" si="6"/>
        <v>0</v>
      </c>
      <c r="H88" s="33"/>
      <c r="I88" s="59"/>
      <c r="J88" s="59"/>
    </row>
    <row r="89" spans="1:10" ht="90" x14ac:dyDescent="0.25">
      <c r="A89" s="27" t="s">
        <v>141</v>
      </c>
      <c r="B89" s="28" t="s">
        <v>142</v>
      </c>
      <c r="C89" s="28" t="s">
        <v>10</v>
      </c>
      <c r="D89" s="29" t="s">
        <v>143</v>
      </c>
      <c r="E89" s="54" t="s">
        <v>176</v>
      </c>
      <c r="F89" s="31" t="s">
        <v>309</v>
      </c>
      <c r="G89" s="32">
        <f t="shared" si="6"/>
        <v>3144100</v>
      </c>
      <c r="H89" s="33">
        <f>5670000-705000-700000-190900-1000000</f>
        <v>3074100</v>
      </c>
      <c r="I89" s="59">
        <v>70000</v>
      </c>
      <c r="J89" s="59">
        <f>I89</f>
        <v>70000</v>
      </c>
    </row>
    <row r="90" spans="1:10" ht="96.75" hidden="1" customHeight="1" x14ac:dyDescent="0.25">
      <c r="A90" s="27" t="s">
        <v>141</v>
      </c>
      <c r="B90" s="28" t="s">
        <v>142</v>
      </c>
      <c r="C90" s="28" t="s">
        <v>10</v>
      </c>
      <c r="D90" s="29" t="s">
        <v>143</v>
      </c>
      <c r="E90" s="54" t="s">
        <v>177</v>
      </c>
      <c r="F90" s="72"/>
      <c r="G90" s="32">
        <f t="shared" si="6"/>
        <v>0</v>
      </c>
      <c r="H90" s="33"/>
      <c r="I90" s="59"/>
      <c r="J90" s="59"/>
    </row>
    <row r="91" spans="1:10" ht="18" hidden="1" x14ac:dyDescent="0.25">
      <c r="A91" s="27" t="s">
        <v>64</v>
      </c>
      <c r="B91" s="28" t="s">
        <v>24</v>
      </c>
      <c r="C91" s="28" t="s">
        <v>10</v>
      </c>
      <c r="D91" s="45" t="s">
        <v>25</v>
      </c>
      <c r="E91" s="30" t="s">
        <v>52</v>
      </c>
      <c r="F91" s="72"/>
      <c r="G91" s="32">
        <f t="shared" si="6"/>
        <v>0</v>
      </c>
      <c r="H91" s="33"/>
      <c r="I91" s="33"/>
      <c r="J91" s="59"/>
    </row>
    <row r="92" spans="1:10" ht="54" hidden="1" x14ac:dyDescent="0.25">
      <c r="A92" s="27" t="s">
        <v>64</v>
      </c>
      <c r="B92" s="28" t="s">
        <v>24</v>
      </c>
      <c r="C92" s="28" t="s">
        <v>10</v>
      </c>
      <c r="D92" s="45" t="s">
        <v>25</v>
      </c>
      <c r="E92" s="30" t="s">
        <v>93</v>
      </c>
      <c r="F92" s="72"/>
      <c r="G92" s="32">
        <f t="shared" si="6"/>
        <v>0</v>
      </c>
      <c r="H92" s="33"/>
      <c r="I92" s="59"/>
      <c r="J92" s="59"/>
    </row>
    <row r="93" spans="1:10" ht="72" hidden="1" x14ac:dyDescent="0.25">
      <c r="A93" s="27" t="s">
        <v>64</v>
      </c>
      <c r="B93" s="28" t="s">
        <v>24</v>
      </c>
      <c r="C93" s="28" t="s">
        <v>10</v>
      </c>
      <c r="D93" s="45" t="s">
        <v>25</v>
      </c>
      <c r="E93" s="30" t="s">
        <v>94</v>
      </c>
      <c r="F93" s="72"/>
      <c r="G93" s="32">
        <f t="shared" si="6"/>
        <v>0</v>
      </c>
      <c r="H93" s="33"/>
      <c r="I93" s="59"/>
      <c r="J93" s="59"/>
    </row>
    <row r="94" spans="1:10" ht="36" hidden="1" x14ac:dyDescent="0.25">
      <c r="A94" s="27" t="s">
        <v>64</v>
      </c>
      <c r="B94" s="28" t="s">
        <v>24</v>
      </c>
      <c r="C94" s="28" t="s">
        <v>10</v>
      </c>
      <c r="D94" s="45" t="s">
        <v>25</v>
      </c>
      <c r="E94" s="30" t="s">
        <v>109</v>
      </c>
      <c r="F94" s="72"/>
      <c r="G94" s="32">
        <f t="shared" si="6"/>
        <v>0</v>
      </c>
      <c r="H94" s="33"/>
      <c r="I94" s="59"/>
      <c r="J94" s="59"/>
    </row>
    <row r="95" spans="1:10" ht="36" hidden="1" x14ac:dyDescent="0.25">
      <c r="A95" s="27" t="s">
        <v>33</v>
      </c>
      <c r="B95" s="28" t="s">
        <v>15</v>
      </c>
      <c r="C95" s="28" t="s">
        <v>34</v>
      </c>
      <c r="D95" s="34" t="s">
        <v>35</v>
      </c>
      <c r="E95" s="54" t="s">
        <v>54</v>
      </c>
      <c r="F95" s="72"/>
      <c r="G95" s="32">
        <f t="shared" si="6"/>
        <v>0</v>
      </c>
      <c r="H95" s="59"/>
      <c r="I95" s="59"/>
      <c r="J95" s="59"/>
    </row>
    <row r="96" spans="1:10" ht="36" hidden="1" x14ac:dyDescent="0.25">
      <c r="A96" s="27" t="s">
        <v>33</v>
      </c>
      <c r="B96" s="28" t="s">
        <v>15</v>
      </c>
      <c r="C96" s="28" t="s">
        <v>34</v>
      </c>
      <c r="D96" s="34" t="s">
        <v>35</v>
      </c>
      <c r="E96" s="54" t="s">
        <v>92</v>
      </c>
      <c r="F96" s="43"/>
      <c r="G96" s="32">
        <f t="shared" si="6"/>
        <v>0</v>
      </c>
      <c r="H96" s="59"/>
      <c r="I96" s="59"/>
      <c r="J96" s="59"/>
    </row>
    <row r="97" spans="1:10" ht="36" hidden="1" x14ac:dyDescent="0.25">
      <c r="A97" s="27" t="s">
        <v>129</v>
      </c>
      <c r="B97" s="28" t="s">
        <v>130</v>
      </c>
      <c r="C97" s="28" t="s">
        <v>34</v>
      </c>
      <c r="D97" s="34" t="s">
        <v>131</v>
      </c>
      <c r="E97" s="54" t="s">
        <v>54</v>
      </c>
      <c r="F97" s="43"/>
      <c r="G97" s="32">
        <f t="shared" si="6"/>
        <v>0</v>
      </c>
      <c r="H97" s="59">
        <v>0</v>
      </c>
      <c r="I97" s="59">
        <v>0</v>
      </c>
      <c r="J97" s="59">
        <v>0</v>
      </c>
    </row>
    <row r="98" spans="1:10" ht="54" hidden="1" x14ac:dyDescent="0.25">
      <c r="A98" s="27" t="s">
        <v>57</v>
      </c>
      <c r="B98" s="28" t="s">
        <v>60</v>
      </c>
      <c r="C98" s="28" t="s">
        <v>34</v>
      </c>
      <c r="D98" s="34" t="s">
        <v>62</v>
      </c>
      <c r="E98" s="54" t="s">
        <v>54</v>
      </c>
      <c r="F98" s="72"/>
      <c r="G98" s="32">
        <f t="shared" si="6"/>
        <v>0</v>
      </c>
      <c r="H98" s="59"/>
      <c r="I98" s="59"/>
      <c r="J98" s="59"/>
    </row>
    <row r="99" spans="1:10" ht="54" hidden="1" x14ac:dyDescent="0.25">
      <c r="A99" s="27" t="s">
        <v>57</v>
      </c>
      <c r="B99" s="28" t="s">
        <v>60</v>
      </c>
      <c r="C99" s="28" t="s">
        <v>34</v>
      </c>
      <c r="D99" s="34" t="s">
        <v>62</v>
      </c>
      <c r="E99" s="54" t="s">
        <v>92</v>
      </c>
      <c r="F99" s="43"/>
      <c r="G99" s="32">
        <f t="shared" si="6"/>
        <v>0</v>
      </c>
      <c r="H99" s="59"/>
      <c r="I99" s="59"/>
      <c r="J99" s="59"/>
    </row>
    <row r="100" spans="1:10" ht="54" hidden="1" x14ac:dyDescent="0.25">
      <c r="A100" s="27" t="s">
        <v>65</v>
      </c>
      <c r="B100" s="28" t="s">
        <v>66</v>
      </c>
      <c r="C100" s="28" t="s">
        <v>7</v>
      </c>
      <c r="D100" s="29" t="s">
        <v>67</v>
      </c>
      <c r="E100" s="54" t="s">
        <v>53</v>
      </c>
      <c r="F100" s="43"/>
      <c r="G100" s="32">
        <f t="shared" si="6"/>
        <v>0</v>
      </c>
      <c r="H100" s="59"/>
      <c r="I100" s="59"/>
      <c r="J100" s="59"/>
    </row>
    <row r="101" spans="1:10" ht="54" hidden="1" x14ac:dyDescent="0.25">
      <c r="A101" s="27" t="s">
        <v>81</v>
      </c>
      <c r="B101" s="28" t="s">
        <v>82</v>
      </c>
      <c r="C101" s="28" t="s">
        <v>7</v>
      </c>
      <c r="D101" s="29" t="s">
        <v>83</v>
      </c>
      <c r="E101" s="54" t="s">
        <v>54</v>
      </c>
      <c r="F101" s="72"/>
      <c r="G101" s="32">
        <f t="shared" si="6"/>
        <v>0</v>
      </c>
      <c r="H101" s="59"/>
      <c r="I101" s="59"/>
      <c r="J101" s="59"/>
    </row>
    <row r="102" spans="1:10" ht="36" hidden="1" x14ac:dyDescent="0.25">
      <c r="A102" s="27" t="s">
        <v>58</v>
      </c>
      <c r="B102" s="28" t="s">
        <v>61</v>
      </c>
      <c r="C102" s="28" t="s">
        <v>7</v>
      </c>
      <c r="D102" s="34" t="s">
        <v>63</v>
      </c>
      <c r="E102" s="54" t="s">
        <v>53</v>
      </c>
      <c r="F102" s="43"/>
      <c r="G102" s="32">
        <f t="shared" si="6"/>
        <v>0</v>
      </c>
      <c r="H102" s="59"/>
      <c r="I102" s="59"/>
      <c r="J102" s="59"/>
    </row>
    <row r="103" spans="1:10" ht="54" hidden="1" x14ac:dyDescent="0.25">
      <c r="A103" s="27" t="s">
        <v>56</v>
      </c>
      <c r="B103" s="42" t="s">
        <v>26</v>
      </c>
      <c r="C103" s="28" t="s">
        <v>11</v>
      </c>
      <c r="D103" s="45" t="s">
        <v>27</v>
      </c>
      <c r="E103" s="30" t="s">
        <v>86</v>
      </c>
      <c r="F103" s="72"/>
      <c r="G103" s="32">
        <f t="shared" si="6"/>
        <v>0</v>
      </c>
      <c r="H103" s="33"/>
      <c r="I103" s="33"/>
      <c r="J103" s="59"/>
    </row>
    <row r="104" spans="1:10" ht="54" hidden="1" x14ac:dyDescent="0.25">
      <c r="A104" s="27" t="s">
        <v>116</v>
      </c>
      <c r="B104" s="42" t="s">
        <v>117</v>
      </c>
      <c r="C104" s="42" t="s">
        <v>7</v>
      </c>
      <c r="D104" s="29" t="s">
        <v>14</v>
      </c>
      <c r="E104" s="30" t="s">
        <v>118</v>
      </c>
      <c r="F104" s="43"/>
      <c r="G104" s="32">
        <f t="shared" si="6"/>
        <v>0</v>
      </c>
      <c r="H104" s="59"/>
      <c r="I104" s="59"/>
      <c r="J104" s="59"/>
    </row>
    <row r="105" spans="1:10" ht="54" hidden="1" x14ac:dyDescent="0.25">
      <c r="A105" s="27" t="s">
        <v>116</v>
      </c>
      <c r="B105" s="42" t="s">
        <v>117</v>
      </c>
      <c r="C105" s="42" t="s">
        <v>7</v>
      </c>
      <c r="D105" s="29" t="s">
        <v>14</v>
      </c>
      <c r="E105" s="54" t="s">
        <v>119</v>
      </c>
      <c r="F105" s="43"/>
      <c r="G105" s="32">
        <f t="shared" si="6"/>
        <v>0</v>
      </c>
      <c r="H105" s="59"/>
      <c r="I105" s="59"/>
      <c r="J105" s="59"/>
    </row>
    <row r="106" spans="1:10" ht="72" hidden="1" x14ac:dyDescent="0.25">
      <c r="A106" s="27" t="s">
        <v>116</v>
      </c>
      <c r="B106" s="42" t="s">
        <v>117</v>
      </c>
      <c r="C106" s="42" t="s">
        <v>7</v>
      </c>
      <c r="D106" s="29" t="s">
        <v>14</v>
      </c>
      <c r="E106" s="54" t="s">
        <v>145</v>
      </c>
      <c r="F106" s="43"/>
      <c r="G106" s="32">
        <f t="shared" si="6"/>
        <v>0</v>
      </c>
      <c r="H106" s="59"/>
      <c r="I106" s="59"/>
      <c r="J106" s="59"/>
    </row>
    <row r="107" spans="1:10" ht="54" hidden="1" x14ac:dyDescent="0.25">
      <c r="A107" s="27" t="s">
        <v>116</v>
      </c>
      <c r="B107" s="42" t="s">
        <v>117</v>
      </c>
      <c r="C107" s="42" t="s">
        <v>7</v>
      </c>
      <c r="D107" s="29" t="s">
        <v>14</v>
      </c>
      <c r="E107" s="54" t="s">
        <v>213</v>
      </c>
      <c r="F107" s="43"/>
      <c r="G107" s="32">
        <f t="shared" si="6"/>
        <v>0</v>
      </c>
      <c r="H107" s="59"/>
      <c r="I107" s="59"/>
      <c r="J107" s="59"/>
    </row>
    <row r="108" spans="1:10" ht="72" hidden="1" x14ac:dyDescent="0.25">
      <c r="A108" s="27" t="s">
        <v>266</v>
      </c>
      <c r="B108" s="42" t="s">
        <v>267</v>
      </c>
      <c r="C108" s="42" t="s">
        <v>268</v>
      </c>
      <c r="D108" s="29" t="s">
        <v>269</v>
      </c>
      <c r="E108" s="54" t="s">
        <v>270</v>
      </c>
      <c r="F108" s="43"/>
      <c r="G108" s="32">
        <f t="shared" si="6"/>
        <v>0</v>
      </c>
      <c r="H108" s="59"/>
      <c r="I108" s="59"/>
      <c r="J108" s="59"/>
    </row>
    <row r="109" spans="1:10" ht="54" hidden="1" x14ac:dyDescent="0.25">
      <c r="A109" s="27" t="s">
        <v>116</v>
      </c>
      <c r="B109" s="42" t="s">
        <v>117</v>
      </c>
      <c r="C109" s="42" t="s">
        <v>7</v>
      </c>
      <c r="D109" s="29" t="s">
        <v>14</v>
      </c>
      <c r="E109" s="54" t="s">
        <v>261</v>
      </c>
      <c r="F109" s="72"/>
      <c r="G109" s="32">
        <f t="shared" si="6"/>
        <v>0</v>
      </c>
      <c r="H109" s="59"/>
      <c r="I109" s="59">
        <v>0</v>
      </c>
      <c r="J109" s="59">
        <v>0</v>
      </c>
    </row>
    <row r="110" spans="1:10" ht="36" hidden="1" x14ac:dyDescent="0.25">
      <c r="A110" s="74" t="s">
        <v>59</v>
      </c>
      <c r="B110" s="38" t="s">
        <v>36</v>
      </c>
      <c r="C110" s="38" t="s">
        <v>37</v>
      </c>
      <c r="D110" s="29" t="s">
        <v>38</v>
      </c>
      <c r="E110" s="54" t="s">
        <v>54</v>
      </c>
      <c r="F110" s="35"/>
      <c r="G110" s="32">
        <f t="shared" si="6"/>
        <v>0</v>
      </c>
      <c r="H110" s="59"/>
      <c r="I110" s="59"/>
      <c r="J110" s="59"/>
    </row>
    <row r="111" spans="1:10" ht="54" hidden="1" x14ac:dyDescent="0.25">
      <c r="A111" s="74" t="s">
        <v>68</v>
      </c>
      <c r="B111" s="38" t="s">
        <v>69</v>
      </c>
      <c r="C111" s="38" t="s">
        <v>8</v>
      </c>
      <c r="D111" s="29" t="s">
        <v>70</v>
      </c>
      <c r="E111" s="54" t="s">
        <v>54</v>
      </c>
      <c r="F111" s="35"/>
      <c r="G111" s="32">
        <f>H111+I111</f>
        <v>0</v>
      </c>
      <c r="H111" s="59"/>
      <c r="I111" s="59"/>
      <c r="J111" s="59"/>
    </row>
    <row r="112" spans="1:10" ht="142.5" hidden="1" customHeight="1" x14ac:dyDescent="0.25">
      <c r="A112" s="74" t="s">
        <v>87</v>
      </c>
      <c r="B112" s="75" t="s">
        <v>88</v>
      </c>
      <c r="C112" s="75" t="s">
        <v>16</v>
      </c>
      <c r="D112" s="76" t="s">
        <v>90</v>
      </c>
      <c r="E112" s="58" t="s">
        <v>89</v>
      </c>
      <c r="F112" s="58"/>
      <c r="G112" s="32">
        <f>H112+I112</f>
        <v>0</v>
      </c>
      <c r="H112" s="33">
        <v>0</v>
      </c>
      <c r="I112" s="60"/>
      <c r="J112" s="60"/>
    </row>
    <row r="113" spans="1:10" ht="124.8" hidden="1" x14ac:dyDescent="0.25">
      <c r="A113" s="74" t="s">
        <v>87</v>
      </c>
      <c r="B113" s="75" t="s">
        <v>88</v>
      </c>
      <c r="C113" s="75" t="s">
        <v>16</v>
      </c>
      <c r="D113" s="76" t="s">
        <v>90</v>
      </c>
      <c r="E113" s="58" t="s">
        <v>91</v>
      </c>
      <c r="F113" s="58"/>
      <c r="G113" s="32">
        <f>H113+I113</f>
        <v>0</v>
      </c>
      <c r="H113" s="33"/>
      <c r="I113" s="60"/>
      <c r="J113" s="60"/>
    </row>
    <row r="114" spans="1:10" ht="52.2" hidden="1" x14ac:dyDescent="0.25">
      <c r="A114" s="37" t="s">
        <v>114</v>
      </c>
      <c r="B114" s="77"/>
      <c r="C114" s="77"/>
      <c r="D114" s="63" t="s">
        <v>115</v>
      </c>
      <c r="E114" s="63"/>
      <c r="F114" s="78"/>
      <c r="G114" s="40">
        <f>H114+I114</f>
        <v>0</v>
      </c>
      <c r="H114" s="62">
        <f>H115</f>
        <v>0</v>
      </c>
      <c r="I114" s="62">
        <f>I115</f>
        <v>0</v>
      </c>
      <c r="J114" s="62">
        <f>J115</f>
        <v>0</v>
      </c>
    </row>
    <row r="115" spans="1:10" ht="67.95" hidden="1" customHeight="1" x14ac:dyDescent="0.25">
      <c r="A115" s="27" t="s">
        <v>326</v>
      </c>
      <c r="B115" s="71" t="s">
        <v>327</v>
      </c>
      <c r="C115" s="71" t="s">
        <v>268</v>
      </c>
      <c r="D115" s="29" t="s">
        <v>328</v>
      </c>
      <c r="E115" s="30" t="s">
        <v>329</v>
      </c>
      <c r="F115" s="72" t="s">
        <v>330</v>
      </c>
      <c r="G115" s="32">
        <f>H115+I115</f>
        <v>0</v>
      </c>
      <c r="H115" s="33"/>
      <c r="I115" s="60">
        <f>5000000+15000000-20000000</f>
        <v>0</v>
      </c>
      <c r="J115" s="60">
        <f>I115</f>
        <v>0</v>
      </c>
    </row>
    <row r="116" spans="1:10" ht="57" hidden="1" customHeight="1" x14ac:dyDescent="0.25">
      <c r="A116" s="37" t="s">
        <v>136</v>
      </c>
      <c r="B116" s="77"/>
      <c r="C116" s="77"/>
      <c r="D116" s="63" t="s">
        <v>137</v>
      </c>
      <c r="E116" s="79"/>
      <c r="F116" s="65"/>
      <c r="G116" s="40">
        <f>SUM(H116+I116)</f>
        <v>0</v>
      </c>
      <c r="H116" s="41">
        <f>SUM(H117:H120)</f>
        <v>0</v>
      </c>
      <c r="I116" s="41">
        <f>SUM(I117:I120)</f>
        <v>0</v>
      </c>
      <c r="J116" s="41">
        <f>SUM(J117:J120)</f>
        <v>0</v>
      </c>
    </row>
    <row r="117" spans="1:10" ht="66.75" hidden="1" customHeight="1" x14ac:dyDescent="0.25">
      <c r="A117" s="27" t="s">
        <v>178</v>
      </c>
      <c r="B117" s="28" t="s">
        <v>163</v>
      </c>
      <c r="C117" s="28" t="s">
        <v>164</v>
      </c>
      <c r="D117" s="29" t="s">
        <v>165</v>
      </c>
      <c r="E117" s="112" t="s">
        <v>160</v>
      </c>
      <c r="F117" s="106"/>
      <c r="G117" s="32">
        <f>H117+I117</f>
        <v>0</v>
      </c>
      <c r="H117" s="33"/>
      <c r="I117" s="33"/>
      <c r="J117" s="33"/>
    </row>
    <row r="118" spans="1:10" ht="55.95" hidden="1" customHeight="1" x14ac:dyDescent="0.25">
      <c r="A118" s="27" t="s">
        <v>138</v>
      </c>
      <c r="B118" s="71" t="s">
        <v>139</v>
      </c>
      <c r="C118" s="71" t="s">
        <v>16</v>
      </c>
      <c r="D118" s="29" t="s">
        <v>140</v>
      </c>
      <c r="E118" s="113"/>
      <c r="F118" s="106"/>
      <c r="G118" s="32">
        <f>H118+I118</f>
        <v>0</v>
      </c>
      <c r="H118" s="33"/>
      <c r="I118" s="33"/>
      <c r="J118" s="33"/>
    </row>
    <row r="119" spans="1:10" ht="54" hidden="1" customHeight="1" x14ac:dyDescent="0.25">
      <c r="A119" s="27" t="s">
        <v>273</v>
      </c>
      <c r="B119" s="71" t="s">
        <v>239</v>
      </c>
      <c r="C119" s="71" t="s">
        <v>240</v>
      </c>
      <c r="D119" s="29" t="s">
        <v>241</v>
      </c>
      <c r="E119" s="80" t="s">
        <v>272</v>
      </c>
      <c r="F119" s="54"/>
      <c r="G119" s="32">
        <f>H119+I119</f>
        <v>0</v>
      </c>
      <c r="H119" s="33"/>
      <c r="I119" s="33"/>
      <c r="J119" s="33"/>
    </row>
    <row r="120" spans="1:10" ht="54" hidden="1" x14ac:dyDescent="0.25">
      <c r="A120" s="27" t="s">
        <v>138</v>
      </c>
      <c r="B120" s="71" t="s">
        <v>139</v>
      </c>
      <c r="C120" s="71" t="s">
        <v>16</v>
      </c>
      <c r="D120" s="29" t="s">
        <v>140</v>
      </c>
      <c r="E120" s="54" t="s">
        <v>264</v>
      </c>
      <c r="F120" s="54"/>
      <c r="G120" s="32">
        <f>H120+I120</f>
        <v>0</v>
      </c>
      <c r="H120" s="33">
        <v>0</v>
      </c>
      <c r="I120" s="33"/>
      <c r="J120" s="33"/>
    </row>
    <row r="121" spans="1:10" ht="36.6" customHeight="1" x14ac:dyDescent="0.25">
      <c r="A121" s="74"/>
      <c r="B121" s="81"/>
      <c r="C121" s="81"/>
      <c r="D121" s="39" t="s">
        <v>46</v>
      </c>
      <c r="E121" s="82"/>
      <c r="F121" s="83"/>
      <c r="G121" s="62">
        <f>SUM(I121+H121)</f>
        <v>63152104</v>
      </c>
      <c r="H121" s="62">
        <f>H14+H42+H76+H114+H55+H116+H60+H67+H34+H25</f>
        <v>63012104</v>
      </c>
      <c r="I121" s="62">
        <f>I14+I42+I76+I114+I55+I116+I60+I67+I34+I25</f>
        <v>140000</v>
      </c>
      <c r="J121" s="62">
        <f>J14+J42+J76+J114+J55+J116+J60+J67+J34+J25</f>
        <v>140000</v>
      </c>
    </row>
    <row r="122" spans="1:10" ht="24" customHeight="1" x14ac:dyDescent="0.35">
      <c r="D122" s="84"/>
      <c r="E122" s="10"/>
      <c r="F122" s="11"/>
      <c r="G122" s="85"/>
      <c r="H122" s="85"/>
      <c r="I122" s="85"/>
      <c r="J122" s="86"/>
    </row>
    <row r="123" spans="1:10" ht="18" x14ac:dyDescent="0.35">
      <c r="E123" s="10"/>
      <c r="F123" s="11"/>
      <c r="G123" s="85"/>
      <c r="H123" s="85"/>
      <c r="I123" s="85"/>
      <c r="J123" s="87"/>
    </row>
    <row r="124" spans="1:10" ht="12.75" hidden="1" customHeight="1" x14ac:dyDescent="0.35">
      <c r="A124" s="88"/>
      <c r="B124" s="10"/>
      <c r="C124" s="10"/>
      <c r="D124" s="10"/>
      <c r="E124" s="10"/>
      <c r="F124" s="11"/>
      <c r="G124" s="85"/>
      <c r="H124" s="89"/>
      <c r="I124" s="89"/>
      <c r="J124" s="10"/>
    </row>
    <row r="125" spans="1:10" ht="18" x14ac:dyDescent="0.35">
      <c r="A125" s="88"/>
      <c r="B125" s="10"/>
      <c r="C125" s="10"/>
      <c r="D125" s="10"/>
      <c r="E125" s="10"/>
      <c r="F125" s="11"/>
      <c r="G125" s="85"/>
      <c r="H125" s="85"/>
      <c r="I125" s="85"/>
      <c r="J125" s="10"/>
    </row>
    <row r="126" spans="1:10" ht="18" x14ac:dyDescent="0.35">
      <c r="A126" s="88"/>
      <c r="B126" s="10"/>
      <c r="C126" s="10"/>
      <c r="D126" s="10"/>
      <c r="E126" s="10"/>
      <c r="F126" s="11"/>
      <c r="G126" s="85"/>
      <c r="H126" s="85"/>
      <c r="I126" s="85"/>
      <c r="J126" s="10"/>
    </row>
    <row r="127" spans="1:10" ht="58.5" customHeight="1" x14ac:dyDescent="0.35">
      <c r="A127" s="88"/>
      <c r="B127" s="110" t="s">
        <v>271</v>
      </c>
      <c r="C127" s="110"/>
      <c r="D127" s="110"/>
      <c r="E127" s="10"/>
      <c r="F127" s="11"/>
      <c r="G127" s="11"/>
      <c r="H127" s="90"/>
      <c r="I127" s="10" t="s">
        <v>265</v>
      </c>
      <c r="J127" s="10"/>
    </row>
    <row r="128" spans="1:10" ht="18" x14ac:dyDescent="0.35">
      <c r="A128" s="88"/>
      <c r="B128" s="10"/>
      <c r="C128" s="10"/>
      <c r="D128" s="10"/>
      <c r="E128" s="10"/>
      <c r="F128" s="11"/>
      <c r="G128" s="11"/>
      <c r="H128" s="10"/>
      <c r="I128" s="10"/>
      <c r="J128" s="10"/>
    </row>
    <row r="129" spans="1:10" ht="18" x14ac:dyDescent="0.35">
      <c r="A129" s="88"/>
      <c r="B129" s="110" t="s">
        <v>242</v>
      </c>
      <c r="C129" s="110"/>
      <c r="D129" s="110"/>
      <c r="E129" s="10"/>
      <c r="F129" s="11"/>
      <c r="G129" s="11"/>
      <c r="H129" s="10"/>
      <c r="I129" s="10" t="s">
        <v>337</v>
      </c>
      <c r="J129" s="10"/>
    </row>
    <row r="136" spans="1:10" x14ac:dyDescent="0.25">
      <c r="H136" s="87"/>
    </row>
  </sheetData>
  <sheetProtection selectLockedCells="1" selectUnlockedCells="1"/>
  <mergeCells count="33">
    <mergeCell ref="B129:D129"/>
    <mergeCell ref="F68:F71"/>
    <mergeCell ref="F77:F78"/>
    <mergeCell ref="D11:D12"/>
    <mergeCell ref="E35:E36"/>
    <mergeCell ref="B127:D127"/>
    <mergeCell ref="F35:F36"/>
    <mergeCell ref="E11:E12"/>
    <mergeCell ref="F117:F118"/>
    <mergeCell ref="E77:E78"/>
    <mergeCell ref="E117:E118"/>
    <mergeCell ref="E26:E29"/>
    <mergeCell ref="K72:K74"/>
    <mergeCell ref="E48:E49"/>
    <mergeCell ref="F72:F74"/>
    <mergeCell ref="F26:F29"/>
    <mergeCell ref="C11:C12"/>
    <mergeCell ref="E72:E74"/>
    <mergeCell ref="E57:E58"/>
    <mergeCell ref="H11:H12"/>
    <mergeCell ref="F61:F62"/>
    <mergeCell ref="E68:E71"/>
    <mergeCell ref="E61:E62"/>
    <mergeCell ref="E50:E51"/>
    <mergeCell ref="F50:F51"/>
    <mergeCell ref="H2:J2"/>
    <mergeCell ref="I11:J11"/>
    <mergeCell ref="F11:F12"/>
    <mergeCell ref="A6:J6"/>
    <mergeCell ref="A7:J7"/>
    <mergeCell ref="A11:A12"/>
    <mergeCell ref="B11:B12"/>
    <mergeCell ref="G11:G12"/>
  </mergeCells>
  <phoneticPr fontId="0" type="noConversion"/>
  <printOptions horizontalCentered="1"/>
  <pageMargins left="0.43307086614173229" right="7.874015748031496E-2" top="0.39370078740157483" bottom="0.35433070866141736" header="0.11811023622047245" footer="0.31496062992125984"/>
  <pageSetup paperSize="9" scale="47" firstPageNumber="0" fitToHeight="3" orientation="landscape" r:id="rId1"/>
  <headerFooter differentFirst="1" alignWithMargins="0">
    <oddHeader>&amp;RПродовження додатка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3</vt:i4>
      </vt:variant>
    </vt:vector>
  </HeadingPairs>
  <TitlesOfParts>
    <vt:vector size="4" baseType="lpstr">
      <vt:lpstr>Лист1  (3)</vt:lpstr>
      <vt:lpstr>'Лист1  (3)'!_Hlk143674693</vt:lpstr>
      <vt:lpstr>'Лист1  (3)'!Заголовки_для_друку</vt:lpstr>
      <vt:lpstr>'Лист1  (3)'!Область_друку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Irina</dc:creator>
  <cp:lastModifiedBy>MMR ZO</cp:lastModifiedBy>
  <cp:lastPrinted>2025-03-26T09:52:40Z</cp:lastPrinted>
  <dcterms:created xsi:type="dcterms:W3CDTF">2016-01-05T10:54:52Z</dcterms:created>
  <dcterms:modified xsi:type="dcterms:W3CDTF">2026-01-08T12:46:25Z</dcterms:modified>
</cp:coreProperties>
</file>